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handlirova\Documents\OZVZ\2019\Stavební práce\ZŠ FM, J. z Poděbrad - oprava bazénu II. - IO\"/>
    </mc:Choice>
  </mc:AlternateContent>
  <bookViews>
    <workbookView xWindow="630" yWindow="600" windowWidth="27495" windowHeight="11955" firstSheet="1" activeTab="1"/>
  </bookViews>
  <sheets>
    <sheet name="Rekapitulace zakázky" sheetId="1" state="veryHidden" r:id="rId1"/>
    <sheet name="1-2019 - Oprava podlahy i..." sheetId="2" r:id="rId2"/>
  </sheets>
  <definedNames>
    <definedName name="_xlnm._FilterDatabase" localSheetId="1" hidden="1">'1-2019 - Oprava podlahy i...'!$C$129:$K$322</definedName>
    <definedName name="_xlnm.Print_Titles" localSheetId="1">'1-2019 - Oprava podlahy i...'!$129:$129</definedName>
    <definedName name="_xlnm.Print_Titles" localSheetId="0">'Rekapitulace zakázky'!$92:$92</definedName>
    <definedName name="_xlnm.Print_Area" localSheetId="1">'1-2019 - Oprava podlahy i...'!$C$4:$J$76,'1-2019 - Oprava podlahy i...'!$C$82:$J$113,'1-2019 - Oprava podlahy i...'!$C$119:$K$322</definedName>
    <definedName name="_xlnm.Print_Area" localSheetId="0">'Rekapitulace zakázky'!$D$4:$AO$76,'Rekapitulace zakázky'!$C$82:$AQ$96</definedName>
  </definedNames>
  <calcPr calcId="152511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322" i="2"/>
  <c r="BH322" i="2"/>
  <c r="BG322" i="2"/>
  <c r="BF322" i="2"/>
  <c r="T322" i="2"/>
  <c r="R322" i="2"/>
  <c r="P322" i="2"/>
  <c r="BK322" i="2"/>
  <c r="J322" i="2"/>
  <c r="BE322" i="2"/>
  <c r="BI321" i="2"/>
  <c r="BH321" i="2"/>
  <c r="BG321" i="2"/>
  <c r="BF321" i="2"/>
  <c r="T321" i="2"/>
  <c r="T320" i="2"/>
  <c r="R321" i="2"/>
  <c r="R320" i="2"/>
  <c r="P321" i="2"/>
  <c r="P320" i="2" s="1"/>
  <c r="BK321" i="2"/>
  <c r="BK320" i="2" s="1"/>
  <c r="J320" i="2" s="1"/>
  <c r="J112" i="2" s="1"/>
  <c r="J321" i="2"/>
  <c r="BE321" i="2"/>
  <c r="BI319" i="2"/>
  <c r="BH319" i="2"/>
  <c r="BG319" i="2"/>
  <c r="BF319" i="2"/>
  <c r="T319" i="2"/>
  <c r="R319" i="2"/>
  <c r="P319" i="2"/>
  <c r="BK319" i="2"/>
  <c r="J319" i="2"/>
  <c r="BE319" i="2" s="1"/>
  <c r="BI316" i="2"/>
  <c r="BH316" i="2"/>
  <c r="BG316" i="2"/>
  <c r="BF316" i="2"/>
  <c r="T316" i="2"/>
  <c r="R316" i="2"/>
  <c r="P316" i="2"/>
  <c r="BK316" i="2"/>
  <c r="J316" i="2"/>
  <c r="BE316" i="2" s="1"/>
  <c r="BI315" i="2"/>
  <c r="BH315" i="2"/>
  <c r="BG315" i="2"/>
  <c r="BF315" i="2"/>
  <c r="T315" i="2"/>
  <c r="T314" i="2" s="1"/>
  <c r="R315" i="2"/>
  <c r="P315" i="2"/>
  <c r="BK315" i="2"/>
  <c r="BK314" i="2"/>
  <c r="J314" i="2" s="1"/>
  <c r="J111" i="2" s="1"/>
  <c r="J315" i="2"/>
  <c r="BE315" i="2" s="1"/>
  <c r="BI313" i="2"/>
  <c r="BH313" i="2"/>
  <c r="BG313" i="2"/>
  <c r="BF313" i="2"/>
  <c r="T313" i="2"/>
  <c r="T312" i="2" s="1"/>
  <c r="R313" i="2"/>
  <c r="R312" i="2" s="1"/>
  <c r="P313" i="2"/>
  <c r="P312" i="2" s="1"/>
  <c r="BK313" i="2"/>
  <c r="BK312" i="2" s="1"/>
  <c r="J312" i="2" s="1"/>
  <c r="J110" i="2" s="1"/>
  <c r="J313" i="2"/>
  <c r="BE313" i="2" s="1"/>
  <c r="BI311" i="2"/>
  <c r="BH311" i="2"/>
  <c r="BG311" i="2"/>
  <c r="BF311" i="2"/>
  <c r="T311" i="2"/>
  <c r="R311" i="2"/>
  <c r="P311" i="2"/>
  <c r="BK311" i="2"/>
  <c r="J311" i="2"/>
  <c r="BE311" i="2" s="1"/>
  <c r="BI308" i="2"/>
  <c r="BH308" i="2"/>
  <c r="BG308" i="2"/>
  <c r="BF308" i="2"/>
  <c r="T308" i="2"/>
  <c r="R308" i="2"/>
  <c r="P308" i="2"/>
  <c r="BK308" i="2"/>
  <c r="J308" i="2"/>
  <c r="BE308" i="2"/>
  <c r="BI307" i="2"/>
  <c r="BH307" i="2"/>
  <c r="BG307" i="2"/>
  <c r="BF307" i="2"/>
  <c r="T307" i="2"/>
  <c r="R307" i="2"/>
  <c r="P307" i="2"/>
  <c r="BK307" i="2"/>
  <c r="J307" i="2"/>
  <c r="BE307" i="2" s="1"/>
  <c r="BI305" i="2"/>
  <c r="BH305" i="2"/>
  <c r="BG305" i="2"/>
  <c r="BF305" i="2"/>
  <c r="T305" i="2"/>
  <c r="R305" i="2"/>
  <c r="P305" i="2"/>
  <c r="BK305" i="2"/>
  <c r="J305" i="2"/>
  <c r="BE305" i="2"/>
  <c r="BI296" i="2"/>
  <c r="BH296" i="2"/>
  <c r="BG296" i="2"/>
  <c r="BF296" i="2"/>
  <c r="T296" i="2"/>
  <c r="R296" i="2"/>
  <c r="P296" i="2"/>
  <c r="BK296" i="2"/>
  <c r="J296" i="2"/>
  <c r="BE296" i="2"/>
  <c r="BI287" i="2"/>
  <c r="BH287" i="2"/>
  <c r="BG287" i="2"/>
  <c r="BF287" i="2"/>
  <c r="T287" i="2"/>
  <c r="R287" i="2"/>
  <c r="P287" i="2"/>
  <c r="BK287" i="2"/>
  <c r="J287" i="2"/>
  <c r="BE287" i="2"/>
  <c r="BI286" i="2"/>
  <c r="BH286" i="2"/>
  <c r="BG286" i="2"/>
  <c r="BF286" i="2"/>
  <c r="T286" i="2"/>
  <c r="R286" i="2"/>
  <c r="R285" i="2" s="1"/>
  <c r="P286" i="2"/>
  <c r="P285" i="2" s="1"/>
  <c r="BK286" i="2"/>
  <c r="J286" i="2"/>
  <c r="BE286" i="2" s="1"/>
  <c r="BI284" i="2"/>
  <c r="BH284" i="2"/>
  <c r="BG284" i="2"/>
  <c r="BF284" i="2"/>
  <c r="T284" i="2"/>
  <c r="R284" i="2"/>
  <c r="P284" i="2"/>
  <c r="BK284" i="2"/>
  <c r="J284" i="2"/>
  <c r="BE284" i="2" s="1"/>
  <c r="BI281" i="2"/>
  <c r="BH281" i="2"/>
  <c r="BG281" i="2"/>
  <c r="BF281" i="2"/>
  <c r="T281" i="2"/>
  <c r="T280" i="2"/>
  <c r="R281" i="2"/>
  <c r="R280" i="2" s="1"/>
  <c r="P281" i="2"/>
  <c r="P280" i="2" s="1"/>
  <c r="BK281" i="2"/>
  <c r="BK280" i="2" s="1"/>
  <c r="J280" i="2" s="1"/>
  <c r="J108" i="2" s="1"/>
  <c r="J281" i="2"/>
  <c r="BE281" i="2"/>
  <c r="BI279" i="2"/>
  <c r="BH279" i="2"/>
  <c r="BG279" i="2"/>
  <c r="BF279" i="2"/>
  <c r="T279" i="2"/>
  <c r="R279" i="2"/>
  <c r="P279" i="2"/>
  <c r="BK279" i="2"/>
  <c r="J279" i="2"/>
  <c r="BE279" i="2"/>
  <c r="BI276" i="2"/>
  <c r="BH276" i="2"/>
  <c r="BG276" i="2"/>
  <c r="BF276" i="2"/>
  <c r="T276" i="2"/>
  <c r="R276" i="2"/>
  <c r="P276" i="2"/>
  <c r="BK276" i="2"/>
  <c r="J276" i="2"/>
  <c r="BE276" i="2"/>
  <c r="BI275" i="2"/>
  <c r="BH275" i="2"/>
  <c r="BG275" i="2"/>
  <c r="BF275" i="2"/>
  <c r="T275" i="2"/>
  <c r="R275" i="2"/>
  <c r="P275" i="2"/>
  <c r="BK275" i="2"/>
  <c r="J275" i="2"/>
  <c r="BE275" i="2"/>
  <c r="BI273" i="2"/>
  <c r="BH273" i="2"/>
  <c r="BG273" i="2"/>
  <c r="BF273" i="2"/>
  <c r="T273" i="2"/>
  <c r="R273" i="2"/>
  <c r="P273" i="2"/>
  <c r="BK273" i="2"/>
  <c r="J273" i="2"/>
  <c r="BE273" i="2" s="1"/>
  <c r="BI271" i="2"/>
  <c r="BH271" i="2"/>
  <c r="BG271" i="2"/>
  <c r="BF271" i="2"/>
  <c r="T271" i="2"/>
  <c r="R271" i="2"/>
  <c r="P271" i="2"/>
  <c r="BK271" i="2"/>
  <c r="J271" i="2"/>
  <c r="BE271" i="2"/>
  <c r="BI269" i="2"/>
  <c r="BH269" i="2"/>
  <c r="BG269" i="2"/>
  <c r="BF269" i="2"/>
  <c r="T269" i="2"/>
  <c r="R269" i="2"/>
  <c r="P269" i="2"/>
  <c r="BK269" i="2"/>
  <c r="J269" i="2"/>
  <c r="BE269" i="2"/>
  <c r="BI267" i="2"/>
  <c r="BH267" i="2"/>
  <c r="BG267" i="2"/>
  <c r="BF267" i="2"/>
  <c r="T267" i="2"/>
  <c r="R267" i="2"/>
  <c r="P267" i="2"/>
  <c r="BK267" i="2"/>
  <c r="J267" i="2"/>
  <c r="BE267" i="2"/>
  <c r="BI262" i="2"/>
  <c r="BH262" i="2"/>
  <c r="BG262" i="2"/>
  <c r="BF262" i="2"/>
  <c r="T262" i="2"/>
  <c r="R262" i="2"/>
  <c r="P262" i="2"/>
  <c r="BK262" i="2"/>
  <c r="J262" i="2"/>
  <c r="BE262" i="2" s="1"/>
  <c r="BI258" i="2"/>
  <c r="BH258" i="2"/>
  <c r="BG258" i="2"/>
  <c r="BF258" i="2"/>
  <c r="T258" i="2"/>
  <c r="R258" i="2"/>
  <c r="P258" i="2"/>
  <c r="BK258" i="2"/>
  <c r="J258" i="2"/>
  <c r="BE258" i="2"/>
  <c r="BI257" i="2"/>
  <c r="BH257" i="2"/>
  <c r="BG257" i="2"/>
  <c r="BF257" i="2"/>
  <c r="T257" i="2"/>
  <c r="T256" i="2" s="1"/>
  <c r="R257" i="2"/>
  <c r="P257" i="2"/>
  <c r="BK257" i="2"/>
  <c r="BK256" i="2"/>
  <c r="J256" i="2" s="1"/>
  <c r="J107" i="2" s="1"/>
  <c r="J257" i="2"/>
  <c r="BE257" i="2" s="1"/>
  <c r="BI255" i="2"/>
  <c r="BH255" i="2"/>
  <c r="BG255" i="2"/>
  <c r="BF255" i="2"/>
  <c r="T255" i="2"/>
  <c r="R255" i="2"/>
  <c r="P255" i="2"/>
  <c r="BK255" i="2"/>
  <c r="J255" i="2"/>
  <c r="BE255" i="2" s="1"/>
  <c r="BI252" i="2"/>
  <c r="BH252" i="2"/>
  <c r="BG252" i="2"/>
  <c r="BF252" i="2"/>
  <c r="T252" i="2"/>
  <c r="R252" i="2"/>
  <c r="P252" i="2"/>
  <c r="BK252" i="2"/>
  <c r="J252" i="2"/>
  <c r="BE252" i="2"/>
  <c r="BI251" i="2"/>
  <c r="BH251" i="2"/>
  <c r="BG251" i="2"/>
  <c r="BF251" i="2"/>
  <c r="T251" i="2"/>
  <c r="R251" i="2"/>
  <c r="P251" i="2"/>
  <c r="BK251" i="2"/>
  <c r="J251" i="2"/>
  <c r="BE251" i="2" s="1"/>
  <c r="BI248" i="2"/>
  <c r="BH248" i="2"/>
  <c r="BG248" i="2"/>
  <c r="BF248" i="2"/>
  <c r="T248" i="2"/>
  <c r="R248" i="2"/>
  <c r="R247" i="2" s="1"/>
  <c r="P248" i="2"/>
  <c r="P247" i="2"/>
  <c r="BK248" i="2"/>
  <c r="J248" i="2"/>
  <c r="BE248" i="2" s="1"/>
  <c r="BI244" i="2"/>
  <c r="BH244" i="2"/>
  <c r="BG244" i="2"/>
  <c r="BF244" i="2"/>
  <c r="T244" i="2"/>
  <c r="R244" i="2"/>
  <c r="P244" i="2"/>
  <c r="BK244" i="2"/>
  <c r="J244" i="2"/>
  <c r="BE244" i="2"/>
  <c r="BI243" i="2"/>
  <c r="BH243" i="2"/>
  <c r="BG243" i="2"/>
  <c r="BF243" i="2"/>
  <c r="T243" i="2"/>
  <c r="T242" i="2" s="1"/>
  <c r="R243" i="2"/>
  <c r="P243" i="2"/>
  <c r="BK243" i="2"/>
  <c r="BK242" i="2"/>
  <c r="J242" i="2" s="1"/>
  <c r="J105" i="2" s="1"/>
  <c r="J243" i="2"/>
  <c r="BE243" i="2"/>
  <c r="BI240" i="2"/>
  <c r="BH240" i="2"/>
  <c r="BG240" i="2"/>
  <c r="BF240" i="2"/>
  <c r="T240" i="2"/>
  <c r="T239" i="2" s="1"/>
  <c r="R240" i="2"/>
  <c r="R239" i="2"/>
  <c r="P240" i="2"/>
  <c r="P239" i="2" s="1"/>
  <c r="BK240" i="2"/>
  <c r="BK239" i="2" s="1"/>
  <c r="J239" i="2" s="1"/>
  <c r="J104" i="2" s="1"/>
  <c r="J240" i="2"/>
  <c r="BE240" i="2"/>
  <c r="BI238" i="2"/>
  <c r="BH238" i="2"/>
  <c r="BG238" i="2"/>
  <c r="BF238" i="2"/>
  <c r="T238" i="2"/>
  <c r="T237" i="2" s="1"/>
  <c r="R238" i="2"/>
  <c r="R237" i="2" s="1"/>
  <c r="P238" i="2"/>
  <c r="P237" i="2" s="1"/>
  <c r="BK238" i="2"/>
  <c r="BK237" i="2"/>
  <c r="J237" i="2" s="1"/>
  <c r="J103" i="2" s="1"/>
  <c r="J238" i="2"/>
  <c r="BE238" i="2"/>
  <c r="BI236" i="2"/>
  <c r="BH236" i="2"/>
  <c r="BG236" i="2"/>
  <c r="BF236" i="2"/>
  <c r="T236" i="2"/>
  <c r="R236" i="2"/>
  <c r="P236" i="2"/>
  <c r="BK236" i="2"/>
  <c r="J236" i="2"/>
  <c r="BE236" i="2"/>
  <c r="BI235" i="2"/>
  <c r="BH235" i="2"/>
  <c r="BG235" i="2"/>
  <c r="BF235" i="2"/>
  <c r="T235" i="2"/>
  <c r="R235" i="2"/>
  <c r="P235" i="2"/>
  <c r="BK235" i="2"/>
  <c r="J235" i="2"/>
  <c r="BE235" i="2"/>
  <c r="BI234" i="2"/>
  <c r="BH234" i="2"/>
  <c r="BG234" i="2"/>
  <c r="BF234" i="2"/>
  <c r="T234" i="2"/>
  <c r="R234" i="2"/>
  <c r="P234" i="2"/>
  <c r="BK234" i="2"/>
  <c r="J234" i="2"/>
  <c r="BE234" i="2" s="1"/>
  <c r="BI233" i="2"/>
  <c r="BH233" i="2"/>
  <c r="BG233" i="2"/>
  <c r="BF233" i="2"/>
  <c r="T233" i="2"/>
  <c r="R233" i="2"/>
  <c r="P233" i="2"/>
  <c r="BK233" i="2"/>
  <c r="J233" i="2"/>
  <c r="BE233" i="2"/>
  <c r="BI232" i="2"/>
  <c r="BH232" i="2"/>
  <c r="BG232" i="2"/>
  <c r="BF232" i="2"/>
  <c r="T232" i="2"/>
  <c r="R232" i="2"/>
  <c r="P232" i="2"/>
  <c r="BK232" i="2"/>
  <c r="J232" i="2"/>
  <c r="BE232" i="2"/>
  <c r="BI230" i="2"/>
  <c r="BH230" i="2"/>
  <c r="BG230" i="2"/>
  <c r="BF230" i="2"/>
  <c r="T230" i="2"/>
  <c r="R230" i="2"/>
  <c r="P230" i="2"/>
  <c r="BK230" i="2"/>
  <c r="J230" i="2"/>
  <c r="BE230" i="2"/>
  <c r="BI227" i="2"/>
  <c r="BH227" i="2"/>
  <c r="BG227" i="2"/>
  <c r="BF227" i="2"/>
  <c r="T227" i="2"/>
  <c r="R227" i="2"/>
  <c r="P227" i="2"/>
  <c r="BK227" i="2"/>
  <c r="J227" i="2"/>
  <c r="BE227" i="2" s="1"/>
  <c r="BI224" i="2"/>
  <c r="BH224" i="2"/>
  <c r="BG224" i="2"/>
  <c r="BF224" i="2"/>
  <c r="T224" i="2"/>
  <c r="R224" i="2"/>
  <c r="R223" i="2" s="1"/>
  <c r="P224" i="2"/>
  <c r="BK224" i="2"/>
  <c r="BK223" i="2" s="1"/>
  <c r="J223" i="2" s="1"/>
  <c r="J102" i="2" s="1"/>
  <c r="J224" i="2"/>
  <c r="BE224" i="2"/>
  <c r="BI222" i="2"/>
  <c r="BH222" i="2"/>
  <c r="BG222" i="2"/>
  <c r="BF222" i="2"/>
  <c r="T222" i="2"/>
  <c r="R222" i="2"/>
  <c r="P222" i="2"/>
  <c r="BK222" i="2"/>
  <c r="J222" i="2"/>
  <c r="BE222" i="2"/>
  <c r="BI219" i="2"/>
  <c r="BH219" i="2"/>
  <c r="BG219" i="2"/>
  <c r="BF219" i="2"/>
  <c r="T219" i="2"/>
  <c r="R219" i="2"/>
  <c r="P219" i="2"/>
  <c r="BK219" i="2"/>
  <c r="J219" i="2"/>
  <c r="BE219" i="2"/>
  <c r="BI216" i="2"/>
  <c r="BH216" i="2"/>
  <c r="BG216" i="2"/>
  <c r="BF216" i="2"/>
  <c r="T216" i="2"/>
  <c r="R216" i="2"/>
  <c r="P216" i="2"/>
  <c r="BK216" i="2"/>
  <c r="J216" i="2"/>
  <c r="BE216" i="2"/>
  <c r="BI213" i="2"/>
  <c r="BH213" i="2"/>
  <c r="BG213" i="2"/>
  <c r="BF213" i="2"/>
  <c r="T213" i="2"/>
  <c r="R213" i="2"/>
  <c r="P213" i="2"/>
  <c r="P212" i="2" s="1"/>
  <c r="BK213" i="2"/>
  <c r="BK212" i="2" s="1"/>
  <c r="J212" i="2" s="1"/>
  <c r="J101" i="2" s="1"/>
  <c r="J213" i="2"/>
  <c r="BE213" i="2"/>
  <c r="BI211" i="2"/>
  <c r="BH211" i="2"/>
  <c r="BG211" i="2"/>
  <c r="BF211" i="2"/>
  <c r="T211" i="2"/>
  <c r="R211" i="2"/>
  <c r="P211" i="2"/>
  <c r="BK211" i="2"/>
  <c r="J211" i="2"/>
  <c r="BE211" i="2" s="1"/>
  <c r="BI208" i="2"/>
  <c r="BH208" i="2"/>
  <c r="BG208" i="2"/>
  <c r="BF208" i="2"/>
  <c r="T208" i="2"/>
  <c r="R208" i="2"/>
  <c r="P208" i="2"/>
  <c r="BK208" i="2"/>
  <c r="J208" i="2"/>
  <c r="BE208" i="2"/>
  <c r="BI202" i="2"/>
  <c r="BH202" i="2"/>
  <c r="BG202" i="2"/>
  <c r="BF202" i="2"/>
  <c r="T202" i="2"/>
  <c r="R202" i="2"/>
  <c r="P202" i="2"/>
  <c r="BK202" i="2"/>
  <c r="J202" i="2"/>
  <c r="BE202" i="2"/>
  <c r="BI200" i="2"/>
  <c r="BH200" i="2"/>
  <c r="BG200" i="2"/>
  <c r="BF200" i="2"/>
  <c r="T200" i="2"/>
  <c r="R200" i="2"/>
  <c r="P200" i="2"/>
  <c r="BK200" i="2"/>
  <c r="J200" i="2"/>
  <c r="BE200" i="2"/>
  <c r="BI198" i="2"/>
  <c r="BH198" i="2"/>
  <c r="BG198" i="2"/>
  <c r="BF198" i="2"/>
  <c r="T198" i="2"/>
  <c r="R198" i="2"/>
  <c r="P198" i="2"/>
  <c r="BK198" i="2"/>
  <c r="J198" i="2"/>
  <c r="BE198" i="2" s="1"/>
  <c r="BI196" i="2"/>
  <c r="BH196" i="2"/>
  <c r="BG196" i="2"/>
  <c r="BF196" i="2"/>
  <c r="T196" i="2"/>
  <c r="R196" i="2"/>
  <c r="P196" i="2"/>
  <c r="BK196" i="2"/>
  <c r="J196" i="2"/>
  <c r="BE196" i="2" s="1"/>
  <c r="BI181" i="2"/>
  <c r="BH181" i="2"/>
  <c r="BG181" i="2"/>
  <c r="BF181" i="2"/>
  <c r="T181" i="2"/>
  <c r="R181" i="2"/>
  <c r="P181" i="2"/>
  <c r="BK181" i="2"/>
  <c r="J181" i="2"/>
  <c r="BE181" i="2"/>
  <c r="BI179" i="2"/>
  <c r="BH179" i="2"/>
  <c r="BG179" i="2"/>
  <c r="BF179" i="2"/>
  <c r="T179" i="2"/>
  <c r="R179" i="2"/>
  <c r="P179" i="2"/>
  <c r="BK179" i="2"/>
  <c r="J179" i="2"/>
  <c r="BE179" i="2"/>
  <c r="BI176" i="2"/>
  <c r="BH176" i="2"/>
  <c r="BG176" i="2"/>
  <c r="BF176" i="2"/>
  <c r="T176" i="2"/>
  <c r="T175" i="2" s="1"/>
  <c r="R176" i="2"/>
  <c r="R175" i="2"/>
  <c r="P176" i="2"/>
  <c r="BK176" i="2"/>
  <c r="J176" i="2"/>
  <c r="BE176" i="2"/>
  <c r="BI173" i="2"/>
  <c r="BH173" i="2"/>
  <c r="BG173" i="2"/>
  <c r="BF173" i="2"/>
  <c r="T173" i="2"/>
  <c r="R173" i="2"/>
  <c r="P173" i="2"/>
  <c r="BK173" i="2"/>
  <c r="J173" i="2"/>
  <c r="BE173" i="2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T168" i="2" s="1"/>
  <c r="R169" i="2"/>
  <c r="P169" i="2"/>
  <c r="P168" i="2" s="1"/>
  <c r="BK169" i="2"/>
  <c r="BK168" i="2"/>
  <c r="J168" i="2" s="1"/>
  <c r="J98" i="2" s="1"/>
  <c r="J169" i="2"/>
  <c r="BE169" i="2"/>
  <c r="BI165" i="2"/>
  <c r="BH165" i="2"/>
  <c r="BG165" i="2"/>
  <c r="BF165" i="2"/>
  <c r="T165" i="2"/>
  <c r="R165" i="2"/>
  <c r="P165" i="2"/>
  <c r="BK165" i="2"/>
  <c r="J165" i="2"/>
  <c r="BE165" i="2"/>
  <c r="BI162" i="2"/>
  <c r="BH162" i="2"/>
  <c r="BG162" i="2"/>
  <c r="BF162" i="2"/>
  <c r="T162" i="2"/>
  <c r="R162" i="2"/>
  <c r="P162" i="2"/>
  <c r="BK162" i="2"/>
  <c r="J162" i="2"/>
  <c r="BE162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 s="1"/>
  <c r="BI155" i="2"/>
  <c r="BH155" i="2"/>
  <c r="BG155" i="2"/>
  <c r="BF155" i="2"/>
  <c r="T155" i="2"/>
  <c r="R155" i="2"/>
  <c r="P155" i="2"/>
  <c r="BK155" i="2"/>
  <c r="J155" i="2"/>
  <c r="BE155" i="2" s="1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R151" i="2" s="1"/>
  <c r="P152" i="2"/>
  <c r="P151" i="2" s="1"/>
  <c r="BK152" i="2"/>
  <c r="J152" i="2"/>
  <c r="BE152" i="2" s="1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T148" i="2"/>
  <c r="R148" i="2"/>
  <c r="P148" i="2"/>
  <c r="BK148" i="2"/>
  <c r="J148" i="2"/>
  <c r="BE148" i="2"/>
  <c r="BI145" i="2"/>
  <c r="BH145" i="2"/>
  <c r="BG145" i="2"/>
  <c r="BF145" i="2"/>
  <c r="T145" i="2"/>
  <c r="R145" i="2"/>
  <c r="P145" i="2"/>
  <c r="BK145" i="2"/>
  <c r="J145" i="2"/>
  <c r="BE145" i="2"/>
  <c r="BI142" i="2"/>
  <c r="BH142" i="2"/>
  <c r="BG142" i="2"/>
  <c r="BF142" i="2"/>
  <c r="T142" i="2"/>
  <c r="R142" i="2"/>
  <c r="P142" i="2"/>
  <c r="BK142" i="2"/>
  <c r="J142" i="2"/>
  <c r="BE142" i="2"/>
  <c r="BI140" i="2"/>
  <c r="BH140" i="2"/>
  <c r="BG140" i="2"/>
  <c r="BF140" i="2"/>
  <c r="T140" i="2"/>
  <c r="R140" i="2"/>
  <c r="P140" i="2"/>
  <c r="BK140" i="2"/>
  <c r="J140" i="2"/>
  <c r="BE140" i="2" s="1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F34" i="2"/>
  <c r="BC95" i="1" s="1"/>
  <c r="BC94" i="1" s="1"/>
  <c r="BG133" i="2"/>
  <c r="BF133" i="2"/>
  <c r="F32" i="2" s="1"/>
  <c r="BA95" i="1" s="1"/>
  <c r="BA94" i="1" s="1"/>
  <c r="T133" i="2"/>
  <c r="R133" i="2"/>
  <c r="R132" i="2"/>
  <c r="P133" i="2"/>
  <c r="BK133" i="2"/>
  <c r="BK132" i="2" s="1"/>
  <c r="J132" i="2" s="1"/>
  <c r="J96" i="2" s="1"/>
  <c r="J133" i="2"/>
  <c r="BE133" i="2" s="1"/>
  <c r="J126" i="2"/>
  <c r="F126" i="2"/>
  <c r="F124" i="2"/>
  <c r="E122" i="2"/>
  <c r="J89" i="2"/>
  <c r="F89" i="2"/>
  <c r="F87" i="2"/>
  <c r="E85" i="2"/>
  <c r="J22" i="2"/>
  <c r="E22" i="2"/>
  <c r="J127" i="2" s="1"/>
  <c r="J21" i="2"/>
  <c r="J16" i="2"/>
  <c r="E16" i="2"/>
  <c r="F127" i="2" s="1"/>
  <c r="J15" i="2"/>
  <c r="J10" i="2"/>
  <c r="J124" i="2" s="1"/>
  <c r="AS94" i="1"/>
  <c r="L90" i="1"/>
  <c r="AM90" i="1"/>
  <c r="AM89" i="1"/>
  <c r="L89" i="1"/>
  <c r="AM87" i="1"/>
  <c r="L87" i="1"/>
  <c r="L85" i="1"/>
  <c r="L84" i="1"/>
  <c r="P132" i="2" l="1"/>
  <c r="P131" i="2" s="1"/>
  <c r="J32" i="2"/>
  <c r="AW95" i="1" s="1"/>
  <c r="T151" i="2"/>
  <c r="BK151" i="2"/>
  <c r="J151" i="2" s="1"/>
  <c r="J97" i="2" s="1"/>
  <c r="R168" i="2"/>
  <c r="R131" i="2" s="1"/>
  <c r="BK175" i="2"/>
  <c r="T212" i="2"/>
  <c r="P242" i="2"/>
  <c r="T247" i="2"/>
  <c r="P256" i="2"/>
  <c r="T285" i="2"/>
  <c r="BK285" i="2"/>
  <c r="J285" i="2" s="1"/>
  <c r="J109" i="2" s="1"/>
  <c r="R314" i="2"/>
  <c r="J87" i="2"/>
  <c r="F35" i="2"/>
  <c r="BD95" i="1" s="1"/>
  <c r="BD94" i="1" s="1"/>
  <c r="W33" i="1" s="1"/>
  <c r="F33" i="2"/>
  <c r="BB95" i="1" s="1"/>
  <c r="BB94" i="1" s="1"/>
  <c r="T132" i="2"/>
  <c r="P175" i="2"/>
  <c r="R212" i="2"/>
  <c r="R174" i="2" s="1"/>
  <c r="R130" i="2" s="1"/>
  <c r="T223" i="2"/>
  <c r="P223" i="2"/>
  <c r="R242" i="2"/>
  <c r="BK247" i="2"/>
  <c r="J247" i="2" s="1"/>
  <c r="J106" i="2" s="1"/>
  <c r="R256" i="2"/>
  <c r="P314" i="2"/>
  <c r="T174" i="2"/>
  <c r="J175" i="2"/>
  <c r="J100" i="2" s="1"/>
  <c r="BK174" i="2"/>
  <c r="J174" i="2" s="1"/>
  <c r="J99" i="2" s="1"/>
  <c r="AY94" i="1"/>
  <c r="W32" i="1"/>
  <c r="F31" i="2"/>
  <c r="AZ95" i="1" s="1"/>
  <c r="AZ94" i="1" s="1"/>
  <c r="AW94" i="1"/>
  <c r="AK30" i="1" s="1"/>
  <c r="W30" i="1"/>
  <c r="J31" i="2"/>
  <c r="AV95" i="1" s="1"/>
  <c r="AT95" i="1" s="1"/>
  <c r="AX94" i="1"/>
  <c r="W31" i="1"/>
  <c r="T131" i="2"/>
  <c r="T130" i="2" s="1"/>
  <c r="P174" i="2"/>
  <c r="P130" i="2" s="1"/>
  <c r="AU95" i="1" s="1"/>
  <c r="AU94" i="1" s="1"/>
  <c r="J90" i="2"/>
  <c r="BK131" i="2"/>
  <c r="F90" i="2"/>
  <c r="W29" i="1" l="1"/>
  <c r="AV94" i="1"/>
  <c r="J131" i="2"/>
  <c r="J95" i="2" s="1"/>
  <c r="BK130" i="2"/>
  <c r="J130" i="2" s="1"/>
  <c r="J94" i="2" l="1"/>
  <c r="J28" i="2"/>
  <c r="AT94" i="1"/>
  <c r="AK29" i="1"/>
  <c r="J37" i="2" l="1"/>
  <c r="AG95" i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<sst xmlns="http://schemas.openxmlformats.org/spreadsheetml/2006/main" count="2411" uniqueCount="529">
  <si>
    <t>Export Komplet</t>
  </si>
  <si>
    <t/>
  </si>
  <si>
    <t>2.0</t>
  </si>
  <si>
    <t>ZAMOK</t>
  </si>
  <si>
    <t>False</t>
  </si>
  <si>
    <t>{926e8f1b-5bc0-488c-9090-ff39e338bb43}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</si>
  <si>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</si>
  <si>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</si>
  <si>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</si>
  <si>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</si>
  <si>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</si>
  <si>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</si>
  <si>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</si>
  <si>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</si>
  <si>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1/2019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</si>
  <si>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</si>
  <si>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</si>
  <si>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podlahy interiéru školního bazénu včetně nové hydroizolace a topení, 11.ZŠ J. z Poděbrad</t>
  </si>
  <si>
    <t>KSO:</t>
  </si>
  <si>
    <t>CC-CZ:</t>
  </si>
  <si>
    <t>Místo:</t>
  </si>
  <si>
    <t xml:space="preserve"> </t>
  </si>
  <si>
    <t>Datum:</t>
  </si>
  <si>
    <t>23. 1. 2019</t>
  </si>
  <si>
    <t>Zadavatel:</t>
  </si>
  <si>
    <t>IČ:</t>
  </si>
  <si>
    <t>49562291</t>
  </si>
  <si>
    <t>ZŠ Frýdek-Místek, Jiřího z Poděbrad 3109</t>
  </si>
  <si>
    <t>DIČ:</t>
  </si>
  <si>
    <t>CZ49562291</t>
  </si>
  <si>
    <t>Uchazeč:</t>
  </si>
  <si>
    <t>Vyplň údaj</t>
  </si>
  <si>
    <t>Projektant:</t>
  </si>
  <si>
    <t>INPRO, Sadová 609, F-M, Ing. Pěchuvková K.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</si>
  <si>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</si>
  <si>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</si>
  <si>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</si>
  <si>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</si>
  <si>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</si>
  <si>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</si>
  <si>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</si>
  <si>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</si>
  <si>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</si>
  <si>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</si>
  <si>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</si>
  <si>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</si>
  <si>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</si>
  <si>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</si>
  <si>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</si>
  <si>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</si>
  <si>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</si>
  <si>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</si>
  <si>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</si>
  <si>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</si>
  <si>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</si>
  <si>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</si>
  <si>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</si>
  <si>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</si>
  <si>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</si>
  <si>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</si>
  <si>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</si>
  <si>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</si>
  <si>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</si>
  <si>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</si>
  <si>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</si>
  <si>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</si>
  <si>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</si>
  <si>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</si>
  <si>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</si>
  <si>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</si>
  <si>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</si>
  <si>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</si>
  <si>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</si>
  <si>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</si>
  <si>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</si>
  <si>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</si>
  <si>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</si>
  <si>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</si>
  <si>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</si>
  <si>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</si>
  <si>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</si>
  <si>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</si>
  <si>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</si>
  <si>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</si>
  <si>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</si>
  <si>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</si>
  <si>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</si>
  <si>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</si>
  <si>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</si>
  <si>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</si>
  <si>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</si>
  <si>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</si>
  <si>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</si>
  <si>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</si>
  <si>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</si>
  <si>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</si>
  <si>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</si>
  <si>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</si>
  <si>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</si>
  <si>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730 - Ústřední vytápění</t>
  </si>
  <si>
    <t xml:space="preserve">    735 - Ústřední vytápění - otopná tělesa</t>
  </si>
  <si>
    <t xml:space="preserve">    751 - Vzduchotechnika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</si>
  <si>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</si>
  <si>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</si>
  <si>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</si>
  <si>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</si>
  <si>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783 - Dokončovací práce - nátěry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</si>
  <si>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</si>
  <si>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</si>
  <si>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</si>
  <si>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</si>
  <si>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</si>
  <si>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</si>
  <si>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</si>
  <si>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</si>
  <si>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</si>
  <si>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</si>
  <si>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</si>
  <si>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</si>
  <si>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</si>
  <si>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</si>
  <si>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</si>
  <si>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</si>
  <si>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</si>
  <si>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</si>
  <si>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</si>
  <si>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</si>
  <si>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</si>
  <si>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612131101</t>
  </si>
  <si>
    <t>Cementový postřik vnitřních stěn nanášený celoplošně ručně</t>
  </si>
  <si>
    <t>m2</t>
  </si>
  <si>
    <t>CS ÚRS 2019 01</t>
  </si>
  <si>
    <t>4</t>
  </si>
  <si>
    <t>2068286555</t>
  </si>
  <si>
    <t>612331111</t>
  </si>
  <si>
    <t>Cementová omítka hrubá jednovrstvá zatřená vnitřních stěn nanášená ručně</t>
  </si>
  <si>
    <t>-1797938087</t>
  </si>
  <si>
    <t>VV</t>
  </si>
  <si>
    <t>"vyrovnání podkladu svislých ploch stěn výšky 0,75 a 1,17 m nad čistou podlahou</t>
  </si>
  <si>
    <t>0,75*(12,4*2+24,0+0,3*7+0,2*4)+1,17*24,0</t>
  </si>
  <si>
    <t>-0,75*(1,67+0,9*4)</t>
  </si>
  <si>
    <t>-1,0*(0,4*1,0*6)</t>
  </si>
  <si>
    <t>Součet</t>
  </si>
  <si>
    <t>3</t>
  </si>
  <si>
    <t>624631412</t>
  </si>
  <si>
    <t>Vyplnění spár prefabrikovaných dílců těsnicím provazcem z polyetylénu tl do 30 mm</t>
  </si>
  <si>
    <t>m</t>
  </si>
  <si>
    <t>478460213</t>
  </si>
  <si>
    <t>65,0</t>
  </si>
  <si>
    <t>632451023</t>
  </si>
  <si>
    <t>Vyrovnávací potěr tl do 40 mm z MC 15 provedený v pásu</t>
  </si>
  <si>
    <t>-2092575761</t>
  </si>
  <si>
    <t>"vyrovnání podkladu ochozu a parapetního zdiva - vodorovné části</t>
  </si>
  <si>
    <t>0,85*9,69+0,58*24,0+0,2*5,4*4</t>
  </si>
  <si>
    <t>5</t>
  </si>
  <si>
    <t>632451254</t>
  </si>
  <si>
    <t>Potěr cementový samonivelační litý C30 tl do 50 mm</t>
  </si>
  <si>
    <t>-981558929</t>
  </si>
  <si>
    <t>"v ploše keramické dlažby, tl. 82,5 mm</t>
  </si>
  <si>
    <t>116,397</t>
  </si>
  <si>
    <t>632451293</t>
  </si>
  <si>
    <t>Příplatek k cementovému samonivelačnímu litému potěru C30 ZKD 5 mm tloušťky přes 50 mm</t>
  </si>
  <si>
    <t>-2007423205</t>
  </si>
  <si>
    <t>116,397*7</t>
  </si>
  <si>
    <t>7</t>
  </si>
  <si>
    <t>632481111R</t>
  </si>
  <si>
    <t>Vložka do potěru nebo mazaniny z kompozitní KARI sítí 100x100x3 mm</t>
  </si>
  <si>
    <t>-1847310133</t>
  </si>
  <si>
    <t>9</t>
  </si>
  <si>
    <t>Ostatní konstrukce a práce, bourání</t>
  </si>
  <si>
    <t>8</t>
  </si>
  <si>
    <t>946111116</t>
  </si>
  <si>
    <t>Montáž pojízdných věží trubkových/dílcových š do 0,9 m dl do 3,2 m v do 6,6 m</t>
  </si>
  <si>
    <t>kus</t>
  </si>
  <si>
    <t>1984253822</t>
  </si>
  <si>
    <t>952901111</t>
  </si>
  <si>
    <t>Vyčištění budov bytové a občanské výstavby při výšce podlaží do 4 m</t>
  </si>
  <si>
    <t>7851259</t>
  </si>
  <si>
    <t>300,0</t>
  </si>
  <si>
    <t>10</t>
  </si>
  <si>
    <t>965042141</t>
  </si>
  <si>
    <t>Bourání podkladů pod dlažby nebo mazanin betonových nebo z litého asfaltu tl do 100 mm pl přes 4 m2</t>
  </si>
  <si>
    <t>m3</t>
  </si>
  <si>
    <t>-718798973</t>
  </si>
  <si>
    <t>"v ploše keramické dlažby, tl. 85 mm</t>
  </si>
  <si>
    <t>116,397*0,085</t>
  </si>
  <si>
    <t>11</t>
  </si>
  <si>
    <t>965049111</t>
  </si>
  <si>
    <t>Příplatek k bourání betonových mazanin za bourání mazanin se svařovanou sítí tl do 100 mm</t>
  </si>
  <si>
    <t>1770576869</t>
  </si>
  <si>
    <t>12</t>
  </si>
  <si>
    <t>973031365R</t>
  </si>
  <si>
    <t>Vysekání kapes ve zdivu cihelném na MV nebo MVC pl do 0,75 m2 hl do 200 mm</t>
  </si>
  <si>
    <t>-1838915134</t>
  </si>
  <si>
    <t>"odstranění částí zděné přizdívky - parapetního zdiva v pl. 0,75 m2, tl. 200 mm</t>
  </si>
  <si>
    <t>13</t>
  </si>
  <si>
    <t>976082131</t>
  </si>
  <si>
    <t>Vybourání drobných zámečnických a jiných konstrukcí objímek, držáků nebo věšáků ze zdiva cihelného</t>
  </si>
  <si>
    <t>1653598292</t>
  </si>
  <si>
    <t>"vybourání konzol krytů otopných těles</t>
  </si>
  <si>
    <t>5*4</t>
  </si>
  <si>
    <t>14</t>
  </si>
  <si>
    <t>978013191</t>
  </si>
  <si>
    <t>Otlučení (osekání) vnitřní vápenné nebo vápenocementové omítky stěn v rozsahu do 100 %</t>
  </si>
  <si>
    <t>-603052317</t>
  </si>
  <si>
    <t>"v ploše odstraněného obkladu svislých ploch</t>
  </si>
  <si>
    <t>60,502</t>
  </si>
  <si>
    <t>997</t>
  </si>
  <si>
    <t>Přesun sutě</t>
  </si>
  <si>
    <t>997013151</t>
  </si>
  <si>
    <t>Vnitrostaveništní doprava suti a vybouraných hmot pro budovy v do 6 m s omezením mechanizace</t>
  </si>
  <si>
    <t>t</t>
  </si>
  <si>
    <t>-1167489780</t>
  </si>
  <si>
    <t>16</t>
  </si>
  <si>
    <t>997013501</t>
  </si>
  <si>
    <t>Odvoz suti a vybouraných hmot na skládku nebo meziskládku do 1 km se složením</t>
  </si>
  <si>
    <t>-1779434740</t>
  </si>
  <si>
    <t>17</t>
  </si>
  <si>
    <t>997013509</t>
  </si>
  <si>
    <t>Příplatek k odvozu suti a vybouraných hmot na skládku ZKD 1 km přes 1 km</t>
  </si>
  <si>
    <t>899361502</t>
  </si>
  <si>
    <t>34,009*4 'Přepočtené koeficientem množství</t>
  </si>
  <si>
    <t>18</t>
  </si>
  <si>
    <t>997013831</t>
  </si>
  <si>
    <t>Poplatek za uložení na skládce (skládkovné) stavebního odpadu směsného kód odpadu 170 904</t>
  </si>
  <si>
    <t>-786478875</t>
  </si>
  <si>
    <t>PSV</t>
  </si>
  <si>
    <t>Práce a dodávky PSV</t>
  </si>
  <si>
    <t>711</t>
  </si>
  <si>
    <t>Izolace proti vodě, vlhkosti a plynům</t>
  </si>
  <si>
    <t>19</t>
  </si>
  <si>
    <t>711191001</t>
  </si>
  <si>
    <t>Provedení adhezního můstku na vodorovné ploše</t>
  </si>
  <si>
    <t>-2111733423</t>
  </si>
  <si>
    <t>"kolem podlahových žlabů, vpustí, nerezového bazénu, napojení stará dlažba-nová dlažba</t>
  </si>
  <si>
    <t>517,34*0,08</t>
  </si>
  <si>
    <t>20</t>
  </si>
  <si>
    <t>M</t>
  </si>
  <si>
    <t>206413001</t>
  </si>
  <si>
    <t>Penetrační nátěr/prostředek ke zlepšení přilnavosti - 2složková epoxidová pryskyřice s obsahem rozpouštědel</t>
  </si>
  <si>
    <t>l</t>
  </si>
  <si>
    <t>32</t>
  </si>
  <si>
    <t>2036577772</t>
  </si>
  <si>
    <t>41,387*0,1</t>
  </si>
  <si>
    <t>711199101</t>
  </si>
  <si>
    <t>Provedení těsnícího pásu do spoje dilatační nebo styčné spáry podlaha - stěna</t>
  </si>
  <si>
    <t>1807663498</t>
  </si>
  <si>
    <t>"styčná spára podlaha - stěna</t>
  </si>
  <si>
    <t>(24,0*2+12,6*2+0,2*8+0,35*6+0,2*4+0,4+0,3*7+0,35*2+0,2*2)*2</t>
  </si>
  <si>
    <t>(0,85+9,69+2,14+16,77+4,24)*2</t>
  </si>
  <si>
    <t>-1*(0,9*4+1,67)*2</t>
  </si>
  <si>
    <t>Mezisoučet</t>
  </si>
  <si>
    <t>"dilatační spára</t>
  </si>
  <si>
    <t>65,0*2</t>
  </si>
  <si>
    <t>"štěrbínové žlaby</t>
  </si>
  <si>
    <t>53,0*2</t>
  </si>
  <si>
    <t>"obvod bazénu a skokánských můstků</t>
  </si>
  <si>
    <t>61,9</t>
  </si>
  <si>
    <t>"těsnící butylová páska</t>
  </si>
  <si>
    <t>237,77</t>
  </si>
  <si>
    <t>22</t>
  </si>
  <si>
    <t>28355021</t>
  </si>
  <si>
    <t>páska pružná těsnící hydroizolační š do 100mm (pro běžné zatížení)</t>
  </si>
  <si>
    <t>-1063083627</t>
  </si>
  <si>
    <t>(219,440+65,0+106,0)*1,03</t>
  </si>
  <si>
    <t>23</t>
  </si>
  <si>
    <t>28355022</t>
  </si>
  <si>
    <t>páska pružná těsnící hydroizolační š do 125mm (pro náročné aplikace a vysoké zatížení)</t>
  </si>
  <si>
    <t>1265434195</t>
  </si>
  <si>
    <t>(65,0+61,9)*1,03</t>
  </si>
  <si>
    <t>24</t>
  </si>
  <si>
    <t>28323131</t>
  </si>
  <si>
    <t>páska těsnící butylová</t>
  </si>
  <si>
    <t>-978561825</t>
  </si>
  <si>
    <t>237,77*1,03</t>
  </si>
  <si>
    <t>25</t>
  </si>
  <si>
    <t>711493111</t>
  </si>
  <si>
    <t>Izolace proti vodě vodorovná těsnicí hmotou dvousložkovou na bázi cementu</t>
  </si>
  <si>
    <t>-1807167202</t>
  </si>
  <si>
    <t>"v ploše keramické dlažby</t>
  </si>
  <si>
    <t>"v ploše keramického obkladu ochozu - vodorovná plocha</t>
  </si>
  <si>
    <t>26,477</t>
  </si>
  <si>
    <t>26</t>
  </si>
  <si>
    <t>711493121</t>
  </si>
  <si>
    <t>Izolace proti vodě svislá těsnicí hmotou dvousložkovou na bázi cementu</t>
  </si>
  <si>
    <t>862747855</t>
  </si>
  <si>
    <t>"v ploše obkladů stěn do výšky 0,75 a 1,17 m nad čistou podlahou</t>
  </si>
  <si>
    <t>27</t>
  </si>
  <si>
    <t>998711101</t>
  </si>
  <si>
    <t>Přesun hmot tonážní pro izolace proti vodě, vlhkosti a plynům v objektech výšky do 6 m</t>
  </si>
  <si>
    <t>1751427880</t>
  </si>
  <si>
    <t>713</t>
  </si>
  <si>
    <t>Izolace tepelné</t>
  </si>
  <si>
    <t>28</t>
  </si>
  <si>
    <t>713120821</t>
  </si>
  <si>
    <t>Odstranění tepelné izolace podlah volně kladené z polystyrenu tl do 100 mm</t>
  </si>
  <si>
    <t>1767456552</t>
  </si>
  <si>
    <t>"v ploše keramické dlažby, 2x tl. 60 mm</t>
  </si>
  <si>
    <t>116,397*2</t>
  </si>
  <si>
    <t>29</t>
  </si>
  <si>
    <t>713121121</t>
  </si>
  <si>
    <t>Montáž izolace tepelné podlah volně kladenými rohožemi, pásy, dílci, deskami 2 vrstvy</t>
  </si>
  <si>
    <t>459674275</t>
  </si>
  <si>
    <t>"montáž TI z polystyrénu 2 x 60 mm</t>
  </si>
  <si>
    <t>30</t>
  </si>
  <si>
    <t>28372306</t>
  </si>
  <si>
    <t>deska EPS 100 pro zatížení v tlaku (min. 100 kg/m2) tl 60mm, λD = 0,037 (W·m-1·K-1)</t>
  </si>
  <si>
    <t>424857653</t>
  </si>
  <si>
    <t>116,397*2,04 'Přepočtené koeficientem množství</t>
  </si>
  <si>
    <t>31</t>
  </si>
  <si>
    <t>998713101</t>
  </si>
  <si>
    <t>Přesun hmot tonážní pro izolace tepelné v objektech v do 6 m</t>
  </si>
  <si>
    <t>1446235449</t>
  </si>
  <si>
    <t>721</t>
  </si>
  <si>
    <t>Zdravotechnika - vnitřní kanalizace</t>
  </si>
  <si>
    <t>721171915</t>
  </si>
  <si>
    <t>Potrubí z PP propojení potrubí DN 110</t>
  </si>
  <si>
    <t>131365238</t>
  </si>
  <si>
    <t>"propojení odvodnění podlahy s kanal. potr.</t>
  </si>
  <si>
    <t>33</t>
  </si>
  <si>
    <t>721210800R</t>
  </si>
  <si>
    <t>Demontáž kanalizačního příslušenství - podlahových nerezových žlabů a vpustí</t>
  </si>
  <si>
    <t>soubor</t>
  </si>
  <si>
    <t>-1801450065</t>
  </si>
  <si>
    <t>"odstranění podlah. nerez. žlabů v délce 53 m a 6 ks podl. vpustí</t>
  </si>
  <si>
    <t>34</t>
  </si>
  <si>
    <t>721211913</t>
  </si>
  <si>
    <t>Montáž vpustí podlahových DN 110</t>
  </si>
  <si>
    <t>-1591007468</t>
  </si>
  <si>
    <t>6+1</t>
  </si>
  <si>
    <t>35</t>
  </si>
  <si>
    <t>5516171R</t>
  </si>
  <si>
    <t>NEREZ vpusť DN100 štěrbinového žlabu, půdorysný rozměr 250x250 mm, plech tl. 1,5 mm, chemická nerez 316</t>
  </si>
  <si>
    <t>-1336975258</t>
  </si>
  <si>
    <t>36</t>
  </si>
  <si>
    <t>5516172R</t>
  </si>
  <si>
    <t>NEREZ vpusť DN100, půdorysný rozměr 100x100 mm, plech tl. 1,5 mm, chemická nerez 316</t>
  </si>
  <si>
    <t>1726843703</t>
  </si>
  <si>
    <t>37</t>
  </si>
  <si>
    <t>721219129R</t>
  </si>
  <si>
    <t>Montáž odtokového štěrbinového žlabu včet. nutných úprav (formátování, spoje svařováním)</t>
  </si>
  <si>
    <t>-1187751711</t>
  </si>
  <si>
    <t>38</t>
  </si>
  <si>
    <t>552330R</t>
  </si>
  <si>
    <t>štěrbinový odvodňovací žlab, šířka štěrbiny max. 8 mm, pro použití se stěrkovou hydroizolaci podlah, vnitřní příčné vzpěry po 500 mm, fixační pracny do betonu po 750 mm, plech tl. 1,5 mm, chemická nerez 316</t>
  </si>
  <si>
    <t>943351530</t>
  </si>
  <si>
    <t>39</t>
  </si>
  <si>
    <t>998721101</t>
  </si>
  <si>
    <t>Přesun hmot tonážní pro vnitřní kanalizace v objektech v do 6 m</t>
  </si>
  <si>
    <t>447950826</t>
  </si>
  <si>
    <t>730</t>
  </si>
  <si>
    <t>Ústřední vytápění</t>
  </si>
  <si>
    <t>40</t>
  </si>
  <si>
    <t>730 R</t>
  </si>
  <si>
    <t>Vytápění - viz samostatný rozpočet</t>
  </si>
  <si>
    <t>kpl</t>
  </si>
  <si>
    <t>1394341798</t>
  </si>
  <si>
    <t>735</t>
  </si>
  <si>
    <t>Ústřední vytápění - otopná tělesa</t>
  </si>
  <si>
    <t>41</t>
  </si>
  <si>
    <t>735111800R</t>
  </si>
  <si>
    <t>Demontáž otopného tělesa - podlahové topení včetně systémové desky</t>
  </si>
  <si>
    <t>1571223396</t>
  </si>
  <si>
    <t>80,0</t>
  </si>
  <si>
    <t>751</t>
  </si>
  <si>
    <t>Vzduchotechnika</t>
  </si>
  <si>
    <t>42</t>
  </si>
  <si>
    <t>751398054</t>
  </si>
  <si>
    <t>Mtž protidešťové žaluzie potrubí do 0,600 m2</t>
  </si>
  <si>
    <t>228452795</t>
  </si>
  <si>
    <t>43</t>
  </si>
  <si>
    <t>751398854</t>
  </si>
  <si>
    <t>Demontáž protidešťové žaluzie z potrubí čtyřhranného do průžezu 0,600 m2</t>
  </si>
  <si>
    <t>46664811</t>
  </si>
  <si>
    <t>"demontáž krytů VZT k opětovnému použití</t>
  </si>
  <si>
    <t>767</t>
  </si>
  <si>
    <t>Konstrukce zámečnické</t>
  </si>
  <si>
    <t>44</t>
  </si>
  <si>
    <t>767810000R</t>
  </si>
  <si>
    <t>Vložení plechu tl. 8 mm do rámečků ventilačních průduchů v ochozech, včetně formátování na menší díly</t>
  </si>
  <si>
    <t>1778125545</t>
  </si>
  <si>
    <t>"vložení plechu tl. 8 mm do rámečků ventil. průduchů v ochozech, včet. formátování</t>
  </si>
  <si>
    <t>9,0</t>
  </si>
  <si>
    <t>45</t>
  </si>
  <si>
    <t>13611221R</t>
  </si>
  <si>
    <t>Plech černý za tepla 8 mm (1x2m)</t>
  </si>
  <si>
    <t>-1469231440</t>
  </si>
  <si>
    <t>46</t>
  </si>
  <si>
    <t>767810811R</t>
  </si>
  <si>
    <t>Demontáž mřížek větracích ocelových čtyřhranných nebo kruhových</t>
  </si>
  <si>
    <t>1742763107</t>
  </si>
  <si>
    <t>"odstranění krytů topení v ochozech (rámečky ponechat)</t>
  </si>
  <si>
    <t>47</t>
  </si>
  <si>
    <t>998767101</t>
  </si>
  <si>
    <t>Přesun hmot tonážní pro zámečnické konstrukce v objektech v do 6 m</t>
  </si>
  <si>
    <t>-1126093578</t>
  </si>
  <si>
    <t>771</t>
  </si>
  <si>
    <t>Podlahy z dlaždic</t>
  </si>
  <si>
    <t>48</t>
  </si>
  <si>
    <t>771121011</t>
  </si>
  <si>
    <t>Nátěr penetrační na podlahu</t>
  </si>
  <si>
    <t>1711897454</t>
  </si>
  <si>
    <t>49</t>
  </si>
  <si>
    <t>771573810</t>
  </si>
  <si>
    <t>Demontáž podlah z dlaždic keramických lepených</t>
  </si>
  <si>
    <t>-357239392</t>
  </si>
  <si>
    <t>2,14*11,72+4,24*11,72+16,77*1,02+16,77*1,4+1,8</t>
  </si>
  <si>
    <t>-1*(0,3*0,6*2+0,3*0,9+0,2*0,65)</t>
  </si>
  <si>
    <t>50</t>
  </si>
  <si>
    <t>771574266</t>
  </si>
  <si>
    <t>Montáž podlah keramických protiskluzných lepených flexibilním lepidlem do 25 ks/m2</t>
  </si>
  <si>
    <t>-2013340509</t>
  </si>
  <si>
    <t>"montáž dlažby s použitím lepidla do bazénových prostor</t>
  </si>
  <si>
    <t>51</t>
  </si>
  <si>
    <t>59761406</t>
  </si>
  <si>
    <t>dlažba keramická slinutá protiskluzná do interiéru i exteriéru přes 22 do 25ks/m2, R11 B</t>
  </si>
  <si>
    <t>68947227</t>
  </si>
  <si>
    <t>116,397*1,1</t>
  </si>
  <si>
    <t>52</t>
  </si>
  <si>
    <t>59761417</t>
  </si>
  <si>
    <t>sokl s položlábkem-dlažba keramická slinutá hladká do interiéru i exteriéru 200x90mm</t>
  </si>
  <si>
    <t>394314146</t>
  </si>
  <si>
    <t>550</t>
  </si>
  <si>
    <t>53</t>
  </si>
  <si>
    <t>59761418</t>
  </si>
  <si>
    <t>sokl s položlábkem-dlažba keramická slinutá hladká do interiéru i exteriéru roh vnější 23x90mm</t>
  </si>
  <si>
    <t>385941458</t>
  </si>
  <si>
    <t>17+18</t>
  </si>
  <si>
    <t>54</t>
  </si>
  <si>
    <t>59761283</t>
  </si>
  <si>
    <t>sokl s položlábkem-dlažba keramická slinutá hladká do interiéru i exteriéru roh vnitřní 23x90mm</t>
  </si>
  <si>
    <t>-688695010</t>
  </si>
  <si>
    <t>16+20</t>
  </si>
  <si>
    <t>55</t>
  </si>
  <si>
    <t>771577114</t>
  </si>
  <si>
    <t>Příplatek k montáž podlah keramických za spárování tmelem dvousložkovým</t>
  </si>
  <si>
    <t>1605734934</t>
  </si>
  <si>
    <t>56</t>
  </si>
  <si>
    <t>771591116R</t>
  </si>
  <si>
    <t>Podlahy spárování epoxido-polyuretanovou hmotou</t>
  </si>
  <si>
    <t>1210220829</t>
  </si>
  <si>
    <t>"styk bazén-dlažba, skok. můstek-dlažba, štěrbin. žlab-dlažba, podlah. vpusť-dlažba, dilatační spára, stará dl.-nová dl.</t>
  </si>
  <si>
    <t>9,3*2+16,77*2+0,42*2*4+53,0*2+0,25*4*6+65,0+1,67+0,9*4</t>
  </si>
  <si>
    <t>57</t>
  </si>
  <si>
    <t>998771101</t>
  </si>
  <si>
    <t>Přesun hmot tonážní pro podlahy z dlaždic v objektech v do 6 m</t>
  </si>
  <si>
    <t>610504230</t>
  </si>
  <si>
    <t>777</t>
  </si>
  <si>
    <t>Podlahy lité</t>
  </si>
  <si>
    <t>58</t>
  </si>
  <si>
    <t>777131103</t>
  </si>
  <si>
    <t>Penetrační epoxidový nátěr podlahy na vlhký nebo nenasákavý podklad</t>
  </si>
  <si>
    <t>-784438965</t>
  </si>
  <si>
    <t>"epoxidová penetrace styků ploch nerezových prvků a stěrkové hydroizolace (obvod bazénu a skokan. můstků, štěrbinové žlaby, vpustí)</t>
  </si>
  <si>
    <t>3,52+42,4</t>
  </si>
  <si>
    <t>59</t>
  </si>
  <si>
    <t>998777101</t>
  </si>
  <si>
    <t>Přesun hmot tonážní pro podlahy lité v objektech v do 6 m</t>
  </si>
  <si>
    <t>-1916861941</t>
  </si>
  <si>
    <t>781</t>
  </si>
  <si>
    <t>Dokončovací práce - obklady</t>
  </si>
  <si>
    <t>60</t>
  </si>
  <si>
    <t>781121011</t>
  </si>
  <si>
    <t>Nátěr penetrační na stěnu</t>
  </si>
  <si>
    <t>46623621</t>
  </si>
  <si>
    <t>61</t>
  </si>
  <si>
    <t>781473810</t>
  </si>
  <si>
    <t>Demontáž obkladů z obkladaček keramických lepených</t>
  </si>
  <si>
    <t>1634478196</t>
  </si>
  <si>
    <t>"odstranění obkladů stěn do výšky 0,75 a 1,17 m nad stávající čistou podlahou</t>
  </si>
  <si>
    <t>"odstranění obkladů ochozu a parapetního zdiva - vodorovné části</t>
  </si>
  <si>
    <t>0,85*9,69+0,58*24,0+0,2*5,4*4-9,0</t>
  </si>
  <si>
    <t>62</t>
  </si>
  <si>
    <t>781474118</t>
  </si>
  <si>
    <t>Montáž obkladů vnitřních keramických hladkých do 50 ks/m2 lepených flexibilním lepidlem</t>
  </si>
  <si>
    <t>-1332558610</t>
  </si>
  <si>
    <t>"montáž obkladů stěn do výšky 0,75 a 1,17 m nad čistou podlahu</t>
  </si>
  <si>
    <t>"montáž obkladů ochozu a parapetního zdiva - vodorovné části</t>
  </si>
  <si>
    <t>63</t>
  </si>
  <si>
    <t>59761408</t>
  </si>
  <si>
    <t>dlažba keramická hutná hladká do interiéru přes 45 do 50 ks/m2</t>
  </si>
  <si>
    <t>589296237</t>
  </si>
  <si>
    <t>86,979*1,1</t>
  </si>
  <si>
    <t>64</t>
  </si>
  <si>
    <t>781477114</t>
  </si>
  <si>
    <t>Příplatek k montáži obkladů vnitřních keramických hladkých za spárování tmelem dvousložkovým</t>
  </si>
  <si>
    <t>545996357</t>
  </si>
  <si>
    <t>65</t>
  </si>
  <si>
    <t>781495116</t>
  </si>
  <si>
    <t>Spárování vnitřních obkladů epoxidem</t>
  </si>
  <si>
    <t>928608277</t>
  </si>
  <si>
    <t>"styk okno-parapet</t>
  </si>
  <si>
    <t>5,4*4</t>
  </si>
  <si>
    <t>66</t>
  </si>
  <si>
    <t>998781101</t>
  </si>
  <si>
    <t>Přesun hmot tonážní pro obklady keramické v objektech v do 6 m</t>
  </si>
  <si>
    <t>1713740863</t>
  </si>
  <si>
    <t>783</t>
  </si>
  <si>
    <t>Dokončovací práce - nátěry</t>
  </si>
  <si>
    <t>67</t>
  </si>
  <si>
    <t>783314200R</t>
  </si>
  <si>
    <t>Ošetření rezavých míst sloupů v ochozech (odstranění rzi, ochranný nátěr)</t>
  </si>
  <si>
    <t>-1801172052</t>
  </si>
  <si>
    <t>OST</t>
  </si>
  <si>
    <t>Ostatní</t>
  </si>
  <si>
    <t>68</t>
  </si>
  <si>
    <t>OST01</t>
  </si>
  <si>
    <t>Zakrýtí vzduchotechniky a nerezového bazénu</t>
  </si>
  <si>
    <t>-1639793259</t>
  </si>
  <si>
    <t>69</t>
  </si>
  <si>
    <t>OST02</t>
  </si>
  <si>
    <t>D+M krytů topení deskami s povrchem odolným proti vlhku a chemikáliím, snadno udržovatelným. Kotvící nerezové prvky osazené do zdiva chemickými kotvy s hydroizol. vlastnostmi.</t>
  </si>
  <si>
    <t>1084847958</t>
  </si>
  <si>
    <t>"kryty nových otopných těles umístěných pod okny, velikost cca 100 x 75 cm</t>
  </si>
  <si>
    <t>70</t>
  </si>
  <si>
    <t>OST03</t>
  </si>
  <si>
    <t>Žárové zinkování - ošetření krytů VZT proti korozi</t>
  </si>
  <si>
    <t>-188289913</t>
  </si>
  <si>
    <t>VRN</t>
  </si>
  <si>
    <t>Vedlejší rozpočtové náklady</t>
  </si>
  <si>
    <t>71</t>
  </si>
  <si>
    <t>032503000</t>
  </si>
  <si>
    <t>Skládky na staveništi - velkoobjemové kontejnery na tříděný odpad (přistavení, pronájem)</t>
  </si>
  <si>
    <t>1024</t>
  </si>
  <si>
    <t>1437183354</t>
  </si>
  <si>
    <t>72</t>
  </si>
  <si>
    <t>065002000</t>
  </si>
  <si>
    <t>Mimostaveništní doprava materiálů</t>
  </si>
  <si>
    <t>-1967707175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</si>
</sst>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5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7" t="s">
        <v>14</v>
      </c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2"/>
      <c r="AQ5" s="22"/>
      <c r="AR5" s="20"/>
      <c r="BE5" s="295" t="s">
        <v>15</v>
      </c>
      <c r="BS5" s="17" t="s">
        <v>6</v>
      </c>
    </row>
    <row r="6" spans="1:74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9" t="s">
        <v>17</v>
      </c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2"/>
      <c r="AQ6" s="22"/>
      <c r="AR6" s="20"/>
      <c r="BE6" s="296"/>
      <c r="BS6" s="17" t="s">
        <v>6</v>
      </c>
    </row>
    <row r="7" spans="1:74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96"/>
      <c r="BS7" s="17" t="s">
        <v>6</v>
      </c>
    </row>
    <row r="8" spans="1:74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96"/>
      <c r="BS8" s="17" t="s">
        <v>6</v>
      </c>
    </row>
    <row r="9" spans="1:74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6"/>
      <c r="BS9" s="17" t="s">
        <v>6</v>
      </c>
    </row>
    <row r="10" spans="1:74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96"/>
      <c r="BS10" s="17" t="s">
        <v>6</v>
      </c>
    </row>
    <row r="11" spans="1:74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96"/>
      <c r="BS11" s="17" t="s">
        <v>6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6"/>
      <c r="BS12" s="17" t="s">
        <v>6</v>
      </c>
    </row>
    <row r="13" spans="1:74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96"/>
      <c r="BS13" s="17" t="s">
        <v>6</v>
      </c>
    </row>
    <row r="14" spans="1:74" ht="12.75">
      <c r="B14" s="21"/>
      <c r="C14" s="22"/>
      <c r="D14" s="22"/>
      <c r="E14" s="290" t="s">
        <v>31</v>
      </c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291"/>
      <c r="AA14" s="291"/>
      <c r="AB14" s="291"/>
      <c r="AC14" s="291"/>
      <c r="AD14" s="291"/>
      <c r="AE14" s="291"/>
      <c r="AF14" s="291"/>
      <c r="AG14" s="291"/>
      <c r="AH14" s="291"/>
      <c r="AI14" s="291"/>
      <c r="AJ14" s="291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96"/>
      <c r="BS14" s="17" t="s">
        <v>6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6"/>
      <c r="BS15" s="17" t="s">
        <v>4</v>
      </c>
    </row>
    <row r="16" spans="1:74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96"/>
      <c r="BS16" s="17" t="s">
        <v>4</v>
      </c>
    </row>
    <row r="17" spans="2:7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96"/>
      <c r="BS17" s="17" t="s">
        <v>34</v>
      </c>
    </row>
    <row r="18" spans="2:7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6"/>
      <c r="BS18" s="17" t="s">
        <v>6</v>
      </c>
    </row>
    <row r="19" spans="2:7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96"/>
      <c r="BS19" s="17" t="s">
        <v>6</v>
      </c>
    </row>
    <row r="20" spans="2:7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96"/>
      <c r="BS20" s="17" t="s">
        <v>34</v>
      </c>
    </row>
    <row r="21" spans="2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6"/>
    </row>
    <row r="22" spans="2:7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6"/>
    </row>
    <row r="23" spans="2:71" ht="16.5" customHeight="1">
      <c r="B23" s="21"/>
      <c r="C23" s="22"/>
      <c r="D23" s="22"/>
      <c r="E23" s="292" t="s">
        <v>1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/>
      <c r="AF23" s="292"/>
      <c r="AG23" s="292"/>
      <c r="AH23" s="292"/>
      <c r="AI23" s="292"/>
      <c r="AJ23" s="292"/>
      <c r="AK23" s="292"/>
      <c r="AL23" s="292"/>
      <c r="AM23" s="292"/>
      <c r="AN23" s="292"/>
      <c r="AO23" s="22"/>
      <c r="AP23" s="22"/>
      <c r="AQ23" s="22"/>
      <c r="AR23" s="20"/>
      <c r="BE23" s="296"/>
    </row>
    <row r="24" spans="2:7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6"/>
    </row>
    <row r="25" spans="2:7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6"/>
    </row>
    <row r="26" spans="2:71" s="1" customFormat="1" ht="25.9" customHeight="1"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98">
        <f>ROUND(AG94,2)</f>
        <v>0</v>
      </c>
      <c r="AL26" s="299"/>
      <c r="AM26" s="299"/>
      <c r="AN26" s="299"/>
      <c r="AO26" s="299"/>
      <c r="AP26" s="35"/>
      <c r="AQ26" s="35"/>
      <c r="AR26" s="38"/>
      <c r="BE26" s="296"/>
    </row>
    <row r="27" spans="2:71" s="1" customFormat="1" ht="6.95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96"/>
    </row>
    <row r="28" spans="2:71" s="1" customFormat="1" ht="12.75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93" t="s">
        <v>38</v>
      </c>
      <c r="M28" s="293"/>
      <c r="N28" s="293"/>
      <c r="O28" s="293"/>
      <c r="P28" s="293"/>
      <c r="Q28" s="35"/>
      <c r="R28" s="35"/>
      <c r="S28" s="35"/>
      <c r="T28" s="35"/>
      <c r="U28" s="35"/>
      <c r="V28" s="35"/>
      <c r="W28" s="293" t="s">
        <v>39</v>
      </c>
      <c r="X28" s="293"/>
      <c r="Y28" s="293"/>
      <c r="Z28" s="293"/>
      <c r="AA28" s="293"/>
      <c r="AB28" s="293"/>
      <c r="AC28" s="293"/>
      <c r="AD28" s="293"/>
      <c r="AE28" s="293"/>
      <c r="AF28" s="35"/>
      <c r="AG28" s="35"/>
      <c r="AH28" s="35"/>
      <c r="AI28" s="35"/>
      <c r="AJ28" s="35"/>
      <c r="AK28" s="293" t="s">
        <v>40</v>
      </c>
      <c r="AL28" s="293"/>
      <c r="AM28" s="293"/>
      <c r="AN28" s="293"/>
      <c r="AO28" s="293"/>
      <c r="AP28" s="35"/>
      <c r="AQ28" s="35"/>
      <c r="AR28" s="38"/>
      <c r="BE28" s="296"/>
    </row>
    <row r="29" spans="2:71" s="2" customFormat="1" ht="14.45" customHeight="1">
      <c r="B29" s="39"/>
      <c r="C29" s="40"/>
      <c r="D29" s="29" t="s">
        <v>41</v>
      </c>
      <c r="E29" s="40"/>
      <c r="F29" s="29" t="s">
        <v>42</v>
      </c>
      <c r="G29" s="40"/>
      <c r="H29" s="40"/>
      <c r="I29" s="40"/>
      <c r="J29" s="40"/>
      <c r="K29" s="40"/>
      <c r="L29" s="259">
        <v>0.21</v>
      </c>
      <c r="M29" s="260"/>
      <c r="N29" s="260"/>
      <c r="O29" s="260"/>
      <c r="P29" s="260"/>
      <c r="Q29" s="40"/>
      <c r="R29" s="40"/>
      <c r="S29" s="40"/>
      <c r="T29" s="40"/>
      <c r="U29" s="40"/>
      <c r="V29" s="40"/>
      <c r="W29" s="294">
        <f>ROUND(AZ94, 2)</f>
        <v>0</v>
      </c>
      <c r="X29" s="260"/>
      <c r="Y29" s="260"/>
      <c r="Z29" s="260"/>
      <c r="AA29" s="260"/>
      <c r="AB29" s="260"/>
      <c r="AC29" s="260"/>
      <c r="AD29" s="260"/>
      <c r="AE29" s="260"/>
      <c r="AF29" s="40"/>
      <c r="AG29" s="40"/>
      <c r="AH29" s="40"/>
      <c r="AI29" s="40"/>
      <c r="AJ29" s="40"/>
      <c r="AK29" s="294">
        <f>ROUND(AV94, 2)</f>
        <v>0</v>
      </c>
      <c r="AL29" s="260"/>
      <c r="AM29" s="260"/>
      <c r="AN29" s="260"/>
      <c r="AO29" s="260"/>
      <c r="AP29" s="40"/>
      <c r="AQ29" s="40"/>
      <c r="AR29" s="41"/>
      <c r="BE29" s="297"/>
    </row>
    <row r="30" spans="2:71" s="2" customFormat="1" ht="14.45" customHeight="1">
      <c r="B30" s="39"/>
      <c r="C30" s="40"/>
      <c r="D30" s="40"/>
      <c r="E30" s="40"/>
      <c r="F30" s="29" t="s">
        <v>43</v>
      </c>
      <c r="G30" s="40"/>
      <c r="H30" s="40"/>
      <c r="I30" s="40"/>
      <c r="J30" s="40"/>
      <c r="K30" s="40"/>
      <c r="L30" s="259">
        <v>0.15</v>
      </c>
      <c r="M30" s="260"/>
      <c r="N30" s="260"/>
      <c r="O30" s="260"/>
      <c r="P30" s="260"/>
      <c r="Q30" s="40"/>
      <c r="R30" s="40"/>
      <c r="S30" s="40"/>
      <c r="T30" s="40"/>
      <c r="U30" s="40"/>
      <c r="V30" s="40"/>
      <c r="W30" s="294">
        <f>ROUND(BA94, 2)</f>
        <v>0</v>
      </c>
      <c r="X30" s="260"/>
      <c r="Y30" s="260"/>
      <c r="Z30" s="260"/>
      <c r="AA30" s="260"/>
      <c r="AB30" s="260"/>
      <c r="AC30" s="260"/>
      <c r="AD30" s="260"/>
      <c r="AE30" s="260"/>
      <c r="AF30" s="40"/>
      <c r="AG30" s="40"/>
      <c r="AH30" s="40"/>
      <c r="AI30" s="40"/>
      <c r="AJ30" s="40"/>
      <c r="AK30" s="294">
        <f>ROUND(AW94, 2)</f>
        <v>0</v>
      </c>
      <c r="AL30" s="260"/>
      <c r="AM30" s="260"/>
      <c r="AN30" s="260"/>
      <c r="AO30" s="260"/>
      <c r="AP30" s="40"/>
      <c r="AQ30" s="40"/>
      <c r="AR30" s="41"/>
      <c r="BE30" s="297"/>
    </row>
    <row r="31" spans="2:71" s="2" customFormat="1" ht="14.45" hidden="1" customHeight="1">
      <c r="B31" s="39"/>
      <c r="C31" s="40"/>
      <c r="D31" s="40"/>
      <c r="E31" s="40"/>
      <c r="F31" s="29" t="s">
        <v>44</v>
      </c>
      <c r="G31" s="40"/>
      <c r="H31" s="40"/>
      <c r="I31" s="40"/>
      <c r="J31" s="40"/>
      <c r="K31" s="40"/>
      <c r="L31" s="259">
        <v>0.21</v>
      </c>
      <c r="M31" s="260"/>
      <c r="N31" s="260"/>
      <c r="O31" s="260"/>
      <c r="P31" s="260"/>
      <c r="Q31" s="40"/>
      <c r="R31" s="40"/>
      <c r="S31" s="40"/>
      <c r="T31" s="40"/>
      <c r="U31" s="40"/>
      <c r="V31" s="40"/>
      <c r="W31" s="294">
        <f>ROUND(BB94, 2)</f>
        <v>0</v>
      </c>
      <c r="X31" s="260"/>
      <c r="Y31" s="260"/>
      <c r="Z31" s="260"/>
      <c r="AA31" s="260"/>
      <c r="AB31" s="260"/>
      <c r="AC31" s="260"/>
      <c r="AD31" s="260"/>
      <c r="AE31" s="260"/>
      <c r="AF31" s="40"/>
      <c r="AG31" s="40"/>
      <c r="AH31" s="40"/>
      <c r="AI31" s="40"/>
      <c r="AJ31" s="40"/>
      <c r="AK31" s="294">
        <v>0</v>
      </c>
      <c r="AL31" s="260"/>
      <c r="AM31" s="260"/>
      <c r="AN31" s="260"/>
      <c r="AO31" s="260"/>
      <c r="AP31" s="40"/>
      <c r="AQ31" s="40"/>
      <c r="AR31" s="41"/>
      <c r="BE31" s="297"/>
    </row>
    <row r="32" spans="2:71" s="2" customFormat="1" ht="14.45" hidden="1" customHeight="1">
      <c r="B32" s="39"/>
      <c r="C32" s="40"/>
      <c r="D32" s="40"/>
      <c r="E32" s="40"/>
      <c r="F32" s="29" t="s">
        <v>45</v>
      </c>
      <c r="G32" s="40"/>
      <c r="H32" s="40"/>
      <c r="I32" s="40"/>
      <c r="J32" s="40"/>
      <c r="K32" s="40"/>
      <c r="L32" s="259">
        <v>0.15</v>
      </c>
      <c r="M32" s="260"/>
      <c r="N32" s="260"/>
      <c r="O32" s="260"/>
      <c r="P32" s="260"/>
      <c r="Q32" s="40"/>
      <c r="R32" s="40"/>
      <c r="S32" s="40"/>
      <c r="T32" s="40"/>
      <c r="U32" s="40"/>
      <c r="V32" s="40"/>
      <c r="W32" s="294">
        <f>ROUND(BC94, 2)</f>
        <v>0</v>
      </c>
      <c r="X32" s="260"/>
      <c r="Y32" s="260"/>
      <c r="Z32" s="260"/>
      <c r="AA32" s="260"/>
      <c r="AB32" s="260"/>
      <c r="AC32" s="260"/>
      <c r="AD32" s="260"/>
      <c r="AE32" s="260"/>
      <c r="AF32" s="40"/>
      <c r="AG32" s="40"/>
      <c r="AH32" s="40"/>
      <c r="AI32" s="40"/>
      <c r="AJ32" s="40"/>
      <c r="AK32" s="294">
        <v>0</v>
      </c>
      <c r="AL32" s="260"/>
      <c r="AM32" s="260"/>
      <c r="AN32" s="260"/>
      <c r="AO32" s="260"/>
      <c r="AP32" s="40"/>
      <c r="AQ32" s="40"/>
      <c r="AR32" s="41"/>
      <c r="BE32" s="297"/>
    </row>
    <row r="33" spans="2:57" s="2" customFormat="1" ht="14.45" hidden="1" customHeight="1">
      <c r="B33" s="39"/>
      <c r="C33" s="40"/>
      <c r="D33" s="40"/>
      <c r="E33" s="40"/>
      <c r="F33" s="29" t="s">
        <v>46</v>
      </c>
      <c r="G33" s="40"/>
      <c r="H33" s="40"/>
      <c r="I33" s="40"/>
      <c r="J33" s="40"/>
      <c r="K33" s="40"/>
      <c r="L33" s="259">
        <v>0</v>
      </c>
      <c r="M33" s="260"/>
      <c r="N33" s="260"/>
      <c r="O33" s="260"/>
      <c r="P33" s="260"/>
      <c r="Q33" s="40"/>
      <c r="R33" s="40"/>
      <c r="S33" s="40"/>
      <c r="T33" s="40"/>
      <c r="U33" s="40"/>
      <c r="V33" s="40"/>
      <c r="W33" s="294">
        <f>ROUND(BD94, 2)</f>
        <v>0</v>
      </c>
      <c r="X33" s="260"/>
      <c r="Y33" s="260"/>
      <c r="Z33" s="260"/>
      <c r="AA33" s="260"/>
      <c r="AB33" s="260"/>
      <c r="AC33" s="260"/>
      <c r="AD33" s="260"/>
      <c r="AE33" s="260"/>
      <c r="AF33" s="40"/>
      <c r="AG33" s="40"/>
      <c r="AH33" s="40"/>
      <c r="AI33" s="40"/>
      <c r="AJ33" s="40"/>
      <c r="AK33" s="294">
        <v>0</v>
      </c>
      <c r="AL33" s="260"/>
      <c r="AM33" s="260"/>
      <c r="AN33" s="260"/>
      <c r="AO33" s="260"/>
      <c r="AP33" s="40"/>
      <c r="AQ33" s="40"/>
      <c r="AR33" s="41"/>
      <c r="BE33" s="297"/>
    </row>
    <row r="34" spans="2:57" s="1" customFormat="1" ht="6.95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96"/>
    </row>
    <row r="35" spans="2:57" s="1" customFormat="1" ht="25.9" customHeight="1"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71" t="s">
        <v>49</v>
      </c>
      <c r="Y35" s="272"/>
      <c r="Z35" s="272"/>
      <c r="AA35" s="272"/>
      <c r="AB35" s="272"/>
      <c r="AC35" s="44"/>
      <c r="AD35" s="44"/>
      <c r="AE35" s="44"/>
      <c r="AF35" s="44"/>
      <c r="AG35" s="44"/>
      <c r="AH35" s="44"/>
      <c r="AI35" s="44"/>
      <c r="AJ35" s="44"/>
      <c r="AK35" s="273">
        <f>SUM(AK26:AK33)</f>
        <v>0</v>
      </c>
      <c r="AL35" s="272"/>
      <c r="AM35" s="272"/>
      <c r="AN35" s="272"/>
      <c r="AO35" s="274"/>
      <c r="AP35" s="42"/>
      <c r="AQ35" s="42"/>
      <c r="AR35" s="38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</row>
    <row r="37" spans="2:57" s="1" customFormat="1" ht="14.4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</row>
    <row r="38" spans="2:57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2:57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2:57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2:57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2:57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2:57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2:57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2:57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2:57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2:57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2:57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2:44" s="1" customFormat="1" ht="14.45" customHeight="1">
      <c r="B49" s="34"/>
      <c r="C49" s="3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35"/>
      <c r="AQ49" s="35"/>
      <c r="AR49" s="38"/>
    </row>
    <row r="50" spans="2:44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2:44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2:44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2:44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2:4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2:44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2:44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2:44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2:44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2:44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2:44" s="1" customFormat="1" ht="12.75">
      <c r="B60" s="34"/>
      <c r="C60" s="35"/>
      <c r="D60" s="48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48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48" t="s">
        <v>52</v>
      </c>
      <c r="AI60" s="37"/>
      <c r="AJ60" s="37"/>
      <c r="AK60" s="37"/>
      <c r="AL60" s="37"/>
      <c r="AM60" s="48" t="s">
        <v>53</v>
      </c>
      <c r="AN60" s="37"/>
      <c r="AO60" s="37"/>
      <c r="AP60" s="35"/>
      <c r="AQ60" s="35"/>
      <c r="AR60" s="38"/>
    </row>
    <row r="61" spans="2:44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2:44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2:44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2:44" s="1" customFormat="1" ht="12.75">
      <c r="B64" s="34"/>
      <c r="C64" s="35"/>
      <c r="D64" s="46" t="s">
        <v>54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6" t="s">
        <v>55</v>
      </c>
      <c r="AI64" s="47"/>
      <c r="AJ64" s="47"/>
      <c r="AK64" s="47"/>
      <c r="AL64" s="47"/>
      <c r="AM64" s="47"/>
      <c r="AN64" s="47"/>
      <c r="AO64" s="47"/>
      <c r="AP64" s="35"/>
      <c r="AQ64" s="35"/>
      <c r="AR64" s="38"/>
    </row>
    <row r="65" spans="2:44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2:44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2:44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2:44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2:44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2:44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2:44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2:44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2:44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2:4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2:44" s="1" customFormat="1" ht="12.75">
      <c r="B75" s="34"/>
      <c r="C75" s="35"/>
      <c r="D75" s="48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48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48" t="s">
        <v>52</v>
      </c>
      <c r="AI75" s="37"/>
      <c r="AJ75" s="37"/>
      <c r="AK75" s="37"/>
      <c r="AL75" s="37"/>
      <c r="AM75" s="48" t="s">
        <v>53</v>
      </c>
      <c r="AN75" s="37"/>
      <c r="AO75" s="37"/>
      <c r="AP75" s="35"/>
      <c r="AQ75" s="35"/>
      <c r="AR75" s="38"/>
    </row>
    <row r="76" spans="2:44" s="1" customFormat="1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</row>
    <row r="77" spans="2:44" s="1" customFormat="1" ht="6.9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8"/>
    </row>
    <row r="81" spans="1:90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8"/>
    </row>
    <row r="82" spans="1:90" s="1" customFormat="1" ht="24.95" customHeight="1">
      <c r="B82" s="34"/>
      <c r="C82" s="23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</row>
    <row r="83" spans="1:90" s="1" customFormat="1" ht="6.95" customHeight="1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</row>
    <row r="84" spans="1:90" s="3" customFormat="1" ht="12" customHeight="1">
      <c r="B84" s="53"/>
      <c r="C84" s="29" t="s">
        <v>13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1/2019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0" s="4" customFormat="1" ht="36.950000000000003" customHeight="1">
      <c r="B85" s="56"/>
      <c r="C85" s="57" t="s">
        <v>16</v>
      </c>
      <c r="D85" s="58"/>
      <c r="E85" s="58"/>
      <c r="F85" s="58"/>
      <c r="G85" s="58"/>
      <c r="H85" s="58"/>
      <c r="I85" s="58"/>
      <c r="J85" s="58"/>
      <c r="K85" s="58"/>
      <c r="L85" s="278" t="str">
        <f>K6</f>
        <v>Oprava podlahy interiéru školního bazénu včetně nové hydroizolace a topení, 11.ZŠ J. z Poděbrad</v>
      </c>
      <c r="M85" s="279"/>
      <c r="N85" s="279"/>
      <c r="O85" s="279"/>
      <c r="P85" s="279"/>
      <c r="Q85" s="279"/>
      <c r="R85" s="279"/>
      <c r="S85" s="279"/>
      <c r="T85" s="279"/>
      <c r="U85" s="279"/>
      <c r="V85" s="279"/>
      <c r="W85" s="279"/>
      <c r="X85" s="279"/>
      <c r="Y85" s="279"/>
      <c r="Z85" s="279"/>
      <c r="AA85" s="279"/>
      <c r="AB85" s="279"/>
      <c r="AC85" s="279"/>
      <c r="AD85" s="279"/>
      <c r="AE85" s="279"/>
      <c r="AF85" s="279"/>
      <c r="AG85" s="279"/>
      <c r="AH85" s="279"/>
      <c r="AI85" s="279"/>
      <c r="AJ85" s="279"/>
      <c r="AK85" s="279"/>
      <c r="AL85" s="279"/>
      <c r="AM85" s="279"/>
      <c r="AN85" s="279"/>
      <c r="AO85" s="279"/>
      <c r="AP85" s="58"/>
      <c r="AQ85" s="58"/>
      <c r="AR85" s="59"/>
    </row>
    <row r="86" spans="1:90" s="1" customFormat="1" ht="6.9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</row>
    <row r="87" spans="1:90" s="1" customFormat="1" ht="12" customHeight="1">
      <c r="B87" s="34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0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280" t="str">
        <f>IF(AN8= "","",AN8)</f>
        <v>23. 1. 2019</v>
      </c>
      <c r="AN87" s="280"/>
      <c r="AO87" s="35"/>
      <c r="AP87" s="35"/>
      <c r="AQ87" s="35"/>
      <c r="AR87" s="38"/>
    </row>
    <row r="88" spans="1:90" s="1" customFormat="1" ht="6.95" customHeight="1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</row>
    <row r="89" spans="1:90" s="1" customFormat="1" ht="27.95" customHeight="1">
      <c r="B89" s="34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54" t="str">
        <f>IF(E11= "","",E11)</f>
        <v>ZŠ Frýdek-Místek, Jiřího z Poděbrad 3109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32</v>
      </c>
      <c r="AJ89" s="35"/>
      <c r="AK89" s="35"/>
      <c r="AL89" s="35"/>
      <c r="AM89" s="276" t="str">
        <f>IF(E17="","",E17)</f>
        <v>INPRO, Sadová 609, F-M, Ing. Pěchuvková K.</v>
      </c>
      <c r="AN89" s="277"/>
      <c r="AO89" s="277"/>
      <c r="AP89" s="277"/>
      <c r="AQ89" s="35"/>
      <c r="AR89" s="38"/>
      <c r="AS89" s="281" t="s">
        <v>57</v>
      </c>
      <c r="AT89" s="282"/>
      <c r="AU89" s="62"/>
      <c r="AV89" s="62"/>
      <c r="AW89" s="62"/>
      <c r="AX89" s="62"/>
      <c r="AY89" s="62"/>
      <c r="AZ89" s="62"/>
      <c r="BA89" s="62"/>
      <c r="BB89" s="62"/>
      <c r="BC89" s="62"/>
      <c r="BD89" s="63"/>
    </row>
    <row r="90" spans="1:90" s="1" customFormat="1" ht="15.2" customHeight="1">
      <c r="B90" s="34"/>
      <c r="C90" s="29" t="s">
        <v>30</v>
      </c>
      <c r="D90" s="35"/>
      <c r="E90" s="35"/>
      <c r="F90" s="35"/>
      <c r="G90" s="35"/>
      <c r="H90" s="35"/>
      <c r="I90" s="35"/>
      <c r="J90" s="35"/>
      <c r="K90" s="35"/>
      <c r="L90" s="5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35</v>
      </c>
      <c r="AJ90" s="35"/>
      <c r="AK90" s="35"/>
      <c r="AL90" s="35"/>
      <c r="AM90" s="276" t="str">
        <f>IF(E20="","",E20)</f>
        <v xml:space="preserve"> </v>
      </c>
      <c r="AN90" s="277"/>
      <c r="AO90" s="277"/>
      <c r="AP90" s="277"/>
      <c r="AQ90" s="35"/>
      <c r="AR90" s="38"/>
      <c r="AS90" s="283"/>
      <c r="AT90" s="284"/>
      <c r="AU90" s="64"/>
      <c r="AV90" s="64"/>
      <c r="AW90" s="64"/>
      <c r="AX90" s="64"/>
      <c r="AY90" s="64"/>
      <c r="AZ90" s="64"/>
      <c r="BA90" s="64"/>
      <c r="BB90" s="64"/>
      <c r="BC90" s="64"/>
      <c r="BD90" s="65"/>
    </row>
    <row r="91" spans="1:90" s="1" customFormat="1" ht="10.9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5"/>
      <c r="AT91" s="286"/>
      <c r="AU91" s="66"/>
      <c r="AV91" s="66"/>
      <c r="AW91" s="66"/>
      <c r="AX91" s="66"/>
      <c r="AY91" s="66"/>
      <c r="AZ91" s="66"/>
      <c r="BA91" s="66"/>
      <c r="BB91" s="66"/>
      <c r="BC91" s="66"/>
      <c r="BD91" s="67"/>
    </row>
    <row r="92" spans="1:90" s="1" customFormat="1" ht="29.25" customHeight="1">
      <c r="B92" s="34"/>
      <c r="C92" s="261" t="s">
        <v>58</v>
      </c>
      <c r="D92" s="262"/>
      <c r="E92" s="262"/>
      <c r="F92" s="262"/>
      <c r="G92" s="262"/>
      <c r="H92" s="68"/>
      <c r="I92" s="263" t="s">
        <v>59</v>
      </c>
      <c r="J92" s="262"/>
      <c r="K92" s="262"/>
      <c r="L92" s="262"/>
      <c r="M92" s="262"/>
      <c r="N92" s="262"/>
      <c r="O92" s="262"/>
      <c r="P92" s="262"/>
      <c r="Q92" s="262"/>
      <c r="R92" s="262"/>
      <c r="S92" s="262"/>
      <c r="T92" s="262"/>
      <c r="U92" s="262"/>
      <c r="V92" s="262"/>
      <c r="W92" s="262"/>
      <c r="X92" s="262"/>
      <c r="Y92" s="262"/>
      <c r="Z92" s="262"/>
      <c r="AA92" s="262"/>
      <c r="AB92" s="262"/>
      <c r="AC92" s="262"/>
      <c r="AD92" s="262"/>
      <c r="AE92" s="262"/>
      <c r="AF92" s="262"/>
      <c r="AG92" s="264" t="s">
        <v>60</v>
      </c>
      <c r="AH92" s="262"/>
      <c r="AI92" s="262"/>
      <c r="AJ92" s="262"/>
      <c r="AK92" s="262"/>
      <c r="AL92" s="262"/>
      <c r="AM92" s="262"/>
      <c r="AN92" s="263" t="s">
        <v>61</v>
      </c>
      <c r="AO92" s="262"/>
      <c r="AP92" s="265"/>
      <c r="AQ92" s="69" t="s">
        <v>62</v>
      </c>
      <c r="AR92" s="38"/>
      <c r="AS92" s="70" t="s">
        <v>63</v>
      </c>
      <c r="AT92" s="71" t="s">
        <v>64</v>
      </c>
      <c r="AU92" s="71" t="s">
        <v>65</v>
      </c>
      <c r="AV92" s="71" t="s">
        <v>66</v>
      </c>
      <c r="AW92" s="71" t="s">
        <v>67</v>
      </c>
      <c r="AX92" s="71" t="s">
        <v>68</v>
      </c>
      <c r="AY92" s="71" t="s">
        <v>69</v>
      </c>
      <c r="AZ92" s="71" t="s">
        <v>70</v>
      </c>
      <c r="BA92" s="71" t="s">
        <v>71</v>
      </c>
      <c r="BB92" s="71" t="s">
        <v>72</v>
      </c>
      <c r="BC92" s="71" t="s">
        <v>73</v>
      </c>
      <c r="BD92" s="72" t="s">
        <v>74</v>
      </c>
    </row>
    <row r="93" spans="1:90" s="1" customFormat="1" ht="10.9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5"/>
    </row>
    <row r="94" spans="1:90" s="5" customFormat="1" ht="32.450000000000003" customHeight="1">
      <c r="B94" s="76"/>
      <c r="C94" s="77" t="s">
        <v>75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269">
        <f>ROUND(AG95,2)</f>
        <v>0</v>
      </c>
      <c r="AH94" s="269"/>
      <c r="AI94" s="269"/>
      <c r="AJ94" s="269"/>
      <c r="AK94" s="269"/>
      <c r="AL94" s="269"/>
      <c r="AM94" s="269"/>
      <c r="AN94" s="270">
        <f>SUM(AG94,AT94)</f>
        <v>0</v>
      </c>
      <c r="AO94" s="270"/>
      <c r="AP94" s="270"/>
      <c r="AQ94" s="80" t="s">
        <v>1</v>
      </c>
      <c r="AR94" s="81"/>
      <c r="AS94" s="82">
        <f>ROUND(AS95,2)</f>
        <v>0</v>
      </c>
      <c r="AT94" s="83">
        <f>ROUND(SUM(AV94:AW94),2)</f>
        <v>0</v>
      </c>
      <c r="AU94" s="84">
        <f>ROUND(AU95,5)</f>
        <v>0</v>
      </c>
      <c r="AV94" s="83">
        <f>ROUND(AZ94*L29,2)</f>
        <v>0</v>
      </c>
      <c r="AW94" s="83">
        <f>ROUND(BA94*L30,2)</f>
        <v>0</v>
      </c>
      <c r="AX94" s="83">
        <f>ROUND(BB94*L29,2)</f>
        <v>0</v>
      </c>
      <c r="AY94" s="83">
        <f>ROUND(BC94*L30,2)</f>
        <v>0</v>
      </c>
      <c r="AZ94" s="83">
        <f>ROUND(AZ95,2)</f>
        <v>0</v>
      </c>
      <c r="BA94" s="83">
        <f>ROUND(BA95,2)</f>
        <v>0</v>
      </c>
      <c r="BB94" s="83">
        <f>ROUND(BB95,2)</f>
        <v>0</v>
      </c>
      <c r="BC94" s="83">
        <f>ROUND(BC95,2)</f>
        <v>0</v>
      </c>
      <c r="BD94" s="85">
        <f>ROUND(BD95,2)</f>
        <v>0</v>
      </c>
      <c r="BS94" s="86" t="s">
        <v>76</v>
      </c>
      <c r="BT94" s="86" t="s">
        <v>77</v>
      </c>
      <c r="BV94" s="86" t="s">
        <v>78</v>
      </c>
      <c r="BW94" s="86" t="s">
        <v>5</v>
      </c>
      <c r="BX94" s="86" t="s">
        <v>79</v>
      </c>
      <c r="CL94" s="86" t="s">
        <v>1</v>
      </c>
    </row>
    <row r="95" spans="1:90" s="6" customFormat="1" ht="40.5" customHeight="1">
      <c r="A95" s="87" t="s">
        <v>80</v>
      </c>
      <c r="B95" s="88"/>
      <c r="C95" s="89"/>
      <c r="D95" s="268" t="s">
        <v>14</v>
      </c>
      <c r="E95" s="268"/>
      <c r="F95" s="268"/>
      <c r="G95" s="268"/>
      <c r="H95" s="268"/>
      <c r="I95" s="90"/>
      <c r="J95" s="268" t="s">
        <v>17</v>
      </c>
      <c r="K95" s="268"/>
      <c r="L95" s="268"/>
      <c r="M95" s="268"/>
      <c r="N95" s="268"/>
      <c r="O95" s="268"/>
      <c r="P95" s="268"/>
      <c r="Q95" s="268"/>
      <c r="R95" s="268"/>
      <c r="S95" s="268"/>
      <c r="T95" s="268"/>
      <c r="U95" s="268"/>
      <c r="V95" s="268"/>
      <c r="W95" s="268"/>
      <c r="X95" s="268"/>
      <c r="Y95" s="268"/>
      <c r="Z95" s="268"/>
      <c r="AA95" s="268"/>
      <c r="AB95" s="268"/>
      <c r="AC95" s="268"/>
      <c r="AD95" s="268"/>
      <c r="AE95" s="268"/>
      <c r="AF95" s="268"/>
      <c r="AG95" s="266">
        <f>'1-2019 - Oprava podlahy i...'!J28</f>
        <v>0</v>
      </c>
      <c r="AH95" s="267"/>
      <c r="AI95" s="267"/>
      <c r="AJ95" s="267"/>
      <c r="AK95" s="267"/>
      <c r="AL95" s="267"/>
      <c r="AM95" s="267"/>
      <c r="AN95" s="266">
        <f>SUM(AG95,AT95)</f>
        <v>0</v>
      </c>
      <c r="AO95" s="267"/>
      <c r="AP95" s="267"/>
      <c r="AQ95" s="91" t="s">
        <v>81</v>
      </c>
      <c r="AR95" s="92"/>
      <c r="AS95" s="93">
        <v>0</v>
      </c>
      <c r="AT95" s="94">
        <f>ROUND(SUM(AV95:AW95),2)</f>
        <v>0</v>
      </c>
      <c r="AU95" s="95">
        <f>'1-2019 - Oprava podlahy i...'!P130</f>
        <v>0</v>
      </c>
      <c r="AV95" s="94">
        <f>'1-2019 - Oprava podlahy i...'!J31</f>
        <v>0</v>
      </c>
      <c r="AW95" s="94">
        <f>'1-2019 - Oprava podlahy i...'!J32</f>
        <v>0</v>
      </c>
      <c r="AX95" s="94">
        <f>'1-2019 - Oprava podlahy i...'!J33</f>
        <v>0</v>
      </c>
      <c r="AY95" s="94">
        <f>'1-2019 - Oprava podlahy i...'!J34</f>
        <v>0</v>
      </c>
      <c r="AZ95" s="94">
        <f>'1-2019 - Oprava podlahy i...'!F31</f>
        <v>0</v>
      </c>
      <c r="BA95" s="94">
        <f>'1-2019 - Oprava podlahy i...'!F32</f>
        <v>0</v>
      </c>
      <c r="BB95" s="94">
        <f>'1-2019 - Oprava podlahy i...'!F33</f>
        <v>0</v>
      </c>
      <c r="BC95" s="94">
        <f>'1-2019 - Oprava podlahy i...'!F34</f>
        <v>0</v>
      </c>
      <c r="BD95" s="96">
        <f>'1-2019 - Oprava podlahy i...'!F35</f>
        <v>0</v>
      </c>
      <c r="BT95" s="97" t="s">
        <v>82</v>
      </c>
      <c r="BU95" s="97" t="s">
        <v>83</v>
      </c>
      <c r="BV95" s="97" t="s">
        <v>78</v>
      </c>
      <c r="BW95" s="97" t="s">
        <v>5</v>
      </c>
      <c r="BX95" s="97" t="s">
        <v>79</v>
      </c>
      <c r="CL95" s="97" t="s">
        <v>1</v>
      </c>
    </row>
    <row r="96" spans="1:90" s="1" customFormat="1" ht="30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</row>
    <row r="97" spans="2:44" s="1" customFormat="1" ht="6.95" customHeight="1"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38"/>
    </row>
  </sheetData>
  <sheetProtection algorithmName="SHA-512" hashValue="/vm6fn6bJpbhSRKDrcoMdDqqnSj4eTAlAsPxI06aZGh91Yt7aZU4RRXRHHWSHE12yOp3CfyW65JPB87iWATyXg==" saltValue="RoGXXkPuCM0ysmtDXY/UaJtMe/7BP5t01lnTvvFIdDxJb7lURTSTEP0OJHTx/dAb94TTD2UI4xfvN5K2grrQyw==" spinCount="100000" sheet="1" objects="1" scenarios="1" formatColumns="0" formatRows="0"/>
  <mergeCells count="42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30:P30"/>
    <mergeCell ref="L31:P31"/>
    <mergeCell ref="L32:P32"/>
    <mergeCell ref="L33:P33"/>
    <mergeCell ref="C92:G92"/>
    <mergeCell ref="I92:AF92"/>
    <mergeCell ref="X35:AB35"/>
  </mergeCells>
  <hyperlinks>
    <hyperlink ref="A95" location="'1-2019 - Oprava podlahy i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23"/>
  <sheetViews>
    <sheetView showGridLines="0" tabSelected="1" topLeftCell="A14" workbookViewId="0">
      <selection activeCell="F133" sqref="F133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4" customWidth="1"/>
    <col min="6" max="6" width="69.5" customWidth="1"/>
    <col min="7" max="7" width="8.5" customWidth="1"/>
    <col min="8" max="8" width="11.5" customWidth="1"/>
    <col min="9" max="9" width="20.1640625" style="98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17" t="s">
        <v>5</v>
      </c>
    </row>
    <row r="3" spans="2:46" ht="6.95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20"/>
      <c r="AT3" s="17" t="s">
        <v>84</v>
      </c>
    </row>
    <row r="4" spans="2:46" ht="24.95" customHeight="1">
      <c r="B4" s="20"/>
      <c r="D4" s="102" t="s">
        <v>85</v>
      </c>
      <c r="L4" s="20"/>
      <c r="M4" s="103" t="s">
        <v>10</v>
      </c>
      <c r="AT4" s="17" t="s">
        <v>4</v>
      </c>
    </row>
    <row r="5" spans="2:46" ht="6.95" customHeight="1">
      <c r="B5" s="20"/>
      <c r="L5" s="20"/>
    </row>
    <row r="6" spans="2:46" s="1" customFormat="1" ht="12" customHeight="1">
      <c r="B6" s="38"/>
      <c r="D6" s="104" t="s">
        <v>16</v>
      </c>
      <c r="I6" s="105"/>
      <c r="L6" s="38"/>
    </row>
    <row r="7" spans="2:46" s="1" customFormat="1" ht="36.950000000000003" customHeight="1">
      <c r="B7" s="38"/>
      <c r="E7" s="300" t="s">
        <v>17</v>
      </c>
      <c r="F7" s="301"/>
      <c r="G7" s="301"/>
      <c r="H7" s="301"/>
      <c r="I7" s="105"/>
      <c r="L7" s="38"/>
    </row>
    <row r="8" spans="2:46" s="1" customFormat="1">
      <c r="B8" s="38"/>
      <c r="I8" s="105"/>
      <c r="L8" s="38"/>
    </row>
    <row r="9" spans="2:46" s="1" customFormat="1" ht="12" customHeight="1">
      <c r="B9" s="38"/>
      <c r="D9" s="104" t="s">
        <v>18</v>
      </c>
      <c r="F9" s="106" t="s">
        <v>1</v>
      </c>
      <c r="I9" s="107" t="s">
        <v>19</v>
      </c>
      <c r="J9" s="106" t="s">
        <v>1</v>
      </c>
      <c r="L9" s="38"/>
    </row>
    <row r="10" spans="2:46" s="1" customFormat="1" ht="12" customHeight="1">
      <c r="B10" s="38"/>
      <c r="D10" s="104" t="s">
        <v>20</v>
      </c>
      <c r="F10" s="106" t="s">
        <v>21</v>
      </c>
      <c r="I10" s="107" t="s">
        <v>22</v>
      </c>
      <c r="J10" s="108" t="str">
        <f>'Rekapitulace zakázky'!AN8</f>
        <v>23. 1. 2019</v>
      </c>
      <c r="L10" s="38"/>
    </row>
    <row r="11" spans="2:46" s="1" customFormat="1" ht="10.9" customHeight="1">
      <c r="B11" s="38"/>
      <c r="I11" s="105"/>
      <c r="L11" s="38"/>
    </row>
    <row r="12" spans="2:46" s="1" customFormat="1" ht="12" customHeight="1">
      <c r="B12" s="38"/>
      <c r="D12" s="104" t="s">
        <v>24</v>
      </c>
      <c r="I12" s="107" t="s">
        <v>25</v>
      </c>
      <c r="J12" s="106" t="s">
        <v>26</v>
      </c>
      <c r="L12" s="38"/>
    </row>
    <row r="13" spans="2:46" s="1" customFormat="1" ht="18" customHeight="1">
      <c r="B13" s="38"/>
      <c r="E13" s="106" t="s">
        <v>27</v>
      </c>
      <c r="I13" s="107" t="s">
        <v>28</v>
      </c>
      <c r="J13" s="106" t="s">
        <v>29</v>
      </c>
      <c r="L13" s="38"/>
    </row>
    <row r="14" spans="2:46" s="1" customFormat="1" ht="6.95" customHeight="1">
      <c r="B14" s="38"/>
      <c r="I14" s="105"/>
      <c r="L14" s="38"/>
    </row>
    <row r="15" spans="2:46" s="1" customFormat="1" ht="12" customHeight="1">
      <c r="B15" s="38"/>
      <c r="D15" s="104" t="s">
        <v>30</v>
      </c>
      <c r="I15" s="107" t="s">
        <v>25</v>
      </c>
      <c r="J15" s="30" t="str">
        <f>'Rekapitulace zakázky'!AN13</f>
        <v>Vyplň údaj</v>
      </c>
      <c r="L15" s="38"/>
    </row>
    <row r="16" spans="2:46" s="1" customFormat="1" ht="18" customHeight="1">
      <c r="B16" s="38"/>
      <c r="E16" s="302" t="str">
        <f>'Rekapitulace zakázky'!E14</f>
        <v>Vyplň údaj</v>
      </c>
      <c r="F16" s="303"/>
      <c r="G16" s="303"/>
      <c r="H16" s="303"/>
      <c r="I16" s="107" t="s">
        <v>28</v>
      </c>
      <c r="J16" s="30" t="str">
        <f>'Rekapitulace zakázky'!AN14</f>
        <v>Vyplň údaj</v>
      </c>
      <c r="L16" s="38"/>
    </row>
    <row r="17" spans="2:12" s="1" customFormat="1" ht="6.95" customHeight="1">
      <c r="B17" s="38"/>
      <c r="I17" s="105"/>
      <c r="L17" s="38"/>
    </row>
    <row r="18" spans="2:12" s="1" customFormat="1" ht="12" customHeight="1">
      <c r="B18" s="38"/>
      <c r="D18" s="104" t="s">
        <v>32</v>
      </c>
      <c r="I18" s="107" t="s">
        <v>25</v>
      </c>
      <c r="J18" s="106" t="s">
        <v>1</v>
      </c>
      <c r="L18" s="38"/>
    </row>
    <row r="19" spans="2:12" s="1" customFormat="1" ht="18" customHeight="1">
      <c r="B19" s="38"/>
      <c r="E19" s="106" t="s">
        <v>33</v>
      </c>
      <c r="I19" s="107" t="s">
        <v>28</v>
      </c>
      <c r="J19" s="106" t="s">
        <v>1</v>
      </c>
      <c r="L19" s="38"/>
    </row>
    <row r="20" spans="2:12" s="1" customFormat="1" ht="6.95" customHeight="1">
      <c r="B20" s="38"/>
      <c r="I20" s="105"/>
      <c r="L20" s="38"/>
    </row>
    <row r="21" spans="2:12" s="1" customFormat="1" ht="12" customHeight="1">
      <c r="B21" s="38"/>
      <c r="D21" s="104" t="s">
        <v>35</v>
      </c>
      <c r="I21" s="107" t="s">
        <v>25</v>
      </c>
      <c r="J21" s="106" t="str">
        <f>IF('Rekapitulace zakázky'!AN19="","",'Rekapitulace zakázky'!AN19)</f>
        <v/>
      </c>
      <c r="L21" s="38"/>
    </row>
    <row r="22" spans="2:12" s="1" customFormat="1" ht="18" customHeight="1">
      <c r="B22" s="38"/>
      <c r="E22" s="106" t="str">
        <f>IF('Rekapitulace zakázky'!E20="","",'Rekapitulace zakázky'!E20)</f>
        <v xml:space="preserve"> </v>
      </c>
      <c r="I22" s="107" t="s">
        <v>28</v>
      </c>
      <c r="J22" s="106" t="str">
        <f>IF('Rekapitulace zakázky'!AN20="","",'Rekapitulace zakázky'!AN20)</f>
        <v/>
      </c>
      <c r="L22" s="38"/>
    </row>
    <row r="23" spans="2:12" s="1" customFormat="1" ht="6.95" customHeight="1">
      <c r="B23" s="38"/>
      <c r="I23" s="105"/>
      <c r="L23" s="38"/>
    </row>
    <row r="24" spans="2:12" s="1" customFormat="1" ht="12" customHeight="1">
      <c r="B24" s="38"/>
      <c r="D24" s="104" t="s">
        <v>36</v>
      </c>
      <c r="I24" s="105"/>
      <c r="L24" s="38"/>
    </row>
    <row r="25" spans="2:12" s="7" customFormat="1" ht="16.5" customHeight="1">
      <c r="B25" s="109"/>
      <c r="E25" s="304" t="s">
        <v>1</v>
      </c>
      <c r="F25" s="304"/>
      <c r="G25" s="304"/>
      <c r="H25" s="304"/>
      <c r="I25" s="110"/>
      <c r="L25" s="109"/>
    </row>
    <row r="26" spans="2:12" s="1" customFormat="1" ht="6.95" customHeight="1">
      <c r="B26" s="38"/>
      <c r="I26" s="105"/>
      <c r="L26" s="38"/>
    </row>
    <row r="27" spans="2:12" s="1" customFormat="1" ht="6.95" customHeight="1">
      <c r="B27" s="38"/>
      <c r="D27" s="62"/>
      <c r="E27" s="62"/>
      <c r="F27" s="62"/>
      <c r="G27" s="62"/>
      <c r="H27" s="62"/>
      <c r="I27" s="111"/>
      <c r="J27" s="62"/>
      <c r="K27" s="62"/>
      <c r="L27" s="38"/>
    </row>
    <row r="28" spans="2:12" s="1" customFormat="1" ht="25.35" customHeight="1">
      <c r="B28" s="38"/>
      <c r="D28" s="112" t="s">
        <v>37</v>
      </c>
      <c r="I28" s="105"/>
      <c r="J28" s="113">
        <f>ROUND(J130, 2)</f>
        <v>0</v>
      </c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1"/>
      <c r="J29" s="62"/>
      <c r="K29" s="62"/>
      <c r="L29" s="38"/>
    </row>
    <row r="30" spans="2:12" s="1" customFormat="1" ht="14.45" customHeight="1">
      <c r="B30" s="38"/>
      <c r="F30" s="114" t="s">
        <v>39</v>
      </c>
      <c r="I30" s="115" t="s">
        <v>38</v>
      </c>
      <c r="J30" s="114" t="s">
        <v>40</v>
      </c>
      <c r="L30" s="38"/>
    </row>
    <row r="31" spans="2:12" s="1" customFormat="1" ht="14.45" customHeight="1">
      <c r="B31" s="38"/>
      <c r="D31" s="116" t="s">
        <v>41</v>
      </c>
      <c r="E31" s="104" t="s">
        <v>42</v>
      </c>
      <c r="F31" s="117">
        <f>ROUND((SUM(BE130:BE322)),  2)</f>
        <v>0</v>
      </c>
      <c r="I31" s="118">
        <v>0.21</v>
      </c>
      <c r="J31" s="117">
        <f>ROUND(((SUM(BE130:BE322))*I31),  2)</f>
        <v>0</v>
      </c>
      <c r="L31" s="38"/>
    </row>
    <row r="32" spans="2:12" s="1" customFormat="1" ht="14.45" customHeight="1">
      <c r="B32" s="38"/>
      <c r="E32" s="104" t="s">
        <v>43</v>
      </c>
      <c r="F32" s="117">
        <f>ROUND((SUM(BF130:BF322)),  2)</f>
        <v>0</v>
      </c>
      <c r="I32" s="118">
        <v>0.15</v>
      </c>
      <c r="J32" s="117">
        <f>ROUND(((SUM(BF130:BF322))*I32),  2)</f>
        <v>0</v>
      </c>
      <c r="L32" s="38"/>
    </row>
    <row r="33" spans="2:12" s="1" customFormat="1" ht="14.45" hidden="1" customHeight="1">
      <c r="B33" s="38"/>
      <c r="E33" s="104" t="s">
        <v>44</v>
      </c>
      <c r="F33" s="117">
        <f>ROUND((SUM(BG130:BG322)),  2)</f>
        <v>0</v>
      </c>
      <c r="I33" s="118">
        <v>0.21</v>
      </c>
      <c r="J33" s="117">
        <f>0</f>
        <v>0</v>
      </c>
      <c r="L33" s="38"/>
    </row>
    <row r="34" spans="2:12" s="1" customFormat="1" ht="14.45" hidden="1" customHeight="1">
      <c r="B34" s="38"/>
      <c r="E34" s="104" t="s">
        <v>45</v>
      </c>
      <c r="F34" s="117">
        <f>ROUND((SUM(BH130:BH322)),  2)</f>
        <v>0</v>
      </c>
      <c r="I34" s="118">
        <v>0.15</v>
      </c>
      <c r="J34" s="117">
        <f>0</f>
        <v>0</v>
      </c>
      <c r="L34" s="38"/>
    </row>
    <row r="35" spans="2:12" s="1" customFormat="1" ht="14.45" hidden="1" customHeight="1">
      <c r="B35" s="38"/>
      <c r="E35" s="104" t="s">
        <v>46</v>
      </c>
      <c r="F35" s="117">
        <f>ROUND((SUM(BI130:BI322)),  2)</f>
        <v>0</v>
      </c>
      <c r="I35" s="118">
        <v>0</v>
      </c>
      <c r="J35" s="117">
        <f>0</f>
        <v>0</v>
      </c>
      <c r="L35" s="38"/>
    </row>
    <row r="36" spans="2:12" s="1" customFormat="1" ht="6.95" customHeight="1">
      <c r="B36" s="38"/>
      <c r="I36" s="105"/>
      <c r="L36" s="38"/>
    </row>
    <row r="37" spans="2:12" s="1" customFormat="1" ht="25.35" customHeight="1">
      <c r="B37" s="38"/>
      <c r="C37" s="119"/>
      <c r="D37" s="120" t="s">
        <v>47</v>
      </c>
      <c r="E37" s="121"/>
      <c r="F37" s="121"/>
      <c r="G37" s="122" t="s">
        <v>48</v>
      </c>
      <c r="H37" s="123" t="s">
        <v>49</v>
      </c>
      <c r="I37" s="124"/>
      <c r="J37" s="125">
        <f>SUM(J28:J35)</f>
        <v>0</v>
      </c>
      <c r="K37" s="126"/>
      <c r="L37" s="38"/>
    </row>
    <row r="38" spans="2:12" s="1" customFormat="1" ht="14.45" customHeight="1">
      <c r="B38" s="38"/>
      <c r="I38" s="105"/>
      <c r="L38" s="38"/>
    </row>
    <row r="39" spans="2:12" ht="14.45" customHeight="1">
      <c r="B39" s="20"/>
      <c r="L39" s="20"/>
    </row>
    <row r="40" spans="2:12" ht="14.45" customHeight="1">
      <c r="B40" s="20"/>
      <c r="L40" s="20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27" t="s">
        <v>50</v>
      </c>
      <c r="E50" s="128"/>
      <c r="F50" s="128"/>
      <c r="G50" s="127" t="s">
        <v>51</v>
      </c>
      <c r="H50" s="128"/>
      <c r="I50" s="129"/>
      <c r="J50" s="128"/>
      <c r="K50" s="128"/>
      <c r="L50" s="38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8"/>
      <c r="D61" s="130" t="s">
        <v>52</v>
      </c>
      <c r="E61" s="131"/>
      <c r="F61" s="132" t="s">
        <v>53</v>
      </c>
      <c r="G61" s="130" t="s">
        <v>52</v>
      </c>
      <c r="H61" s="131"/>
      <c r="I61" s="133"/>
      <c r="J61" s="134" t="s">
        <v>53</v>
      </c>
      <c r="K61" s="131"/>
      <c r="L61" s="38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8"/>
      <c r="D65" s="127" t="s">
        <v>54</v>
      </c>
      <c r="E65" s="128"/>
      <c r="F65" s="128"/>
      <c r="G65" s="127" t="s">
        <v>55</v>
      </c>
      <c r="H65" s="128"/>
      <c r="I65" s="129"/>
      <c r="J65" s="128"/>
      <c r="K65" s="128"/>
      <c r="L65" s="38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8"/>
      <c r="D76" s="130" t="s">
        <v>52</v>
      </c>
      <c r="E76" s="131"/>
      <c r="F76" s="132" t="s">
        <v>53</v>
      </c>
      <c r="G76" s="130" t="s">
        <v>52</v>
      </c>
      <c r="H76" s="131"/>
      <c r="I76" s="133"/>
      <c r="J76" s="134" t="s">
        <v>53</v>
      </c>
      <c r="K76" s="131"/>
      <c r="L76" s="38"/>
    </row>
    <row r="77" spans="2:12" s="1" customFormat="1" ht="14.45" customHeight="1">
      <c r="B77" s="135"/>
      <c r="C77" s="136"/>
      <c r="D77" s="136"/>
      <c r="E77" s="136"/>
      <c r="F77" s="136"/>
      <c r="G77" s="136"/>
      <c r="H77" s="136"/>
      <c r="I77" s="137"/>
      <c r="J77" s="136"/>
      <c r="K77" s="136"/>
      <c r="L77" s="38"/>
    </row>
    <row r="81" spans="2:47" s="1" customFormat="1" ht="6.95" customHeight="1">
      <c r="B81" s="138"/>
      <c r="C81" s="139"/>
      <c r="D81" s="139"/>
      <c r="E81" s="139"/>
      <c r="F81" s="139"/>
      <c r="G81" s="139"/>
      <c r="H81" s="139"/>
      <c r="I81" s="140"/>
      <c r="J81" s="139"/>
      <c r="K81" s="139"/>
      <c r="L81" s="38"/>
    </row>
    <row r="82" spans="2:47" s="1" customFormat="1" ht="24.95" customHeight="1">
      <c r="B82" s="34"/>
      <c r="C82" s="23" t="s">
        <v>86</v>
      </c>
      <c r="D82" s="35"/>
      <c r="E82" s="35"/>
      <c r="F82" s="35"/>
      <c r="G82" s="35"/>
      <c r="H82" s="35"/>
      <c r="I82" s="105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05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05"/>
      <c r="J84" s="35"/>
      <c r="K84" s="35"/>
      <c r="L84" s="38"/>
    </row>
    <row r="85" spans="2:47" s="1" customFormat="1" ht="26.25" customHeight="1">
      <c r="B85" s="34"/>
      <c r="C85" s="35"/>
      <c r="D85" s="35"/>
      <c r="E85" s="278" t="str">
        <f>E7</f>
        <v>Oprava podlahy interiéru školního bazénu včetně nové hydroizolace a topení, 11.ZŠ J. z Poděbrad</v>
      </c>
      <c r="F85" s="305"/>
      <c r="G85" s="305"/>
      <c r="H85" s="305"/>
      <c r="I85" s="105"/>
      <c r="J85" s="35"/>
      <c r="K85" s="35"/>
      <c r="L85" s="38"/>
    </row>
    <row r="86" spans="2:47" s="1" customFormat="1" ht="6.95" customHeight="1">
      <c r="B86" s="34"/>
      <c r="C86" s="35"/>
      <c r="D86" s="35"/>
      <c r="E86" s="35"/>
      <c r="F86" s="35"/>
      <c r="G86" s="35"/>
      <c r="H86" s="35"/>
      <c r="I86" s="105"/>
      <c r="J86" s="35"/>
      <c r="K86" s="35"/>
      <c r="L86" s="38"/>
    </row>
    <row r="87" spans="2:47" s="1" customFormat="1" ht="12" customHeight="1">
      <c r="B87" s="34"/>
      <c r="C87" s="29" t="s">
        <v>20</v>
      </c>
      <c r="D87" s="35"/>
      <c r="E87" s="35"/>
      <c r="F87" s="27" t="str">
        <f>F10</f>
        <v xml:space="preserve"> </v>
      </c>
      <c r="G87" s="35"/>
      <c r="H87" s="35"/>
      <c r="I87" s="107" t="s">
        <v>22</v>
      </c>
      <c r="J87" s="61" t="str">
        <f>IF(J10="","",J10)</f>
        <v>23. 1. 2019</v>
      </c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05"/>
      <c r="J88" s="35"/>
      <c r="K88" s="35"/>
      <c r="L88" s="38"/>
    </row>
    <row r="89" spans="2:47" s="1" customFormat="1" ht="43.15" customHeight="1">
      <c r="B89" s="34"/>
      <c r="C89" s="29" t="s">
        <v>24</v>
      </c>
      <c r="D89" s="35"/>
      <c r="E89" s="35"/>
      <c r="F89" s="27" t="str">
        <f>E13</f>
        <v>ZŠ Frýdek-Místek, Jiřího z Poděbrad 3109</v>
      </c>
      <c r="G89" s="35"/>
      <c r="H89" s="35"/>
      <c r="I89" s="107" t="s">
        <v>32</v>
      </c>
      <c r="J89" s="32" t="str">
        <f>E19</f>
        <v>INPRO, Sadová 609, F-M, Ing. Pěchuvková K.</v>
      </c>
      <c r="K89" s="35"/>
      <c r="L89" s="38"/>
    </row>
    <row r="90" spans="2:47" s="1" customFormat="1" ht="15.2" customHeight="1">
      <c r="B90" s="34"/>
      <c r="C90" s="29" t="s">
        <v>30</v>
      </c>
      <c r="D90" s="35"/>
      <c r="E90" s="35"/>
      <c r="F90" s="27" t="str">
        <f>IF(E16="","",E16)</f>
        <v>Vyplň údaj</v>
      </c>
      <c r="G90" s="35"/>
      <c r="H90" s="35"/>
      <c r="I90" s="107" t="s">
        <v>35</v>
      </c>
      <c r="J90" s="32" t="str">
        <f>E22</f>
        <v xml:space="preserve"> </v>
      </c>
      <c r="K90" s="35"/>
      <c r="L90" s="38"/>
    </row>
    <row r="91" spans="2:47" s="1" customFormat="1" ht="10.35" customHeight="1">
      <c r="B91" s="34"/>
      <c r="C91" s="35"/>
      <c r="D91" s="35"/>
      <c r="E91" s="35"/>
      <c r="F91" s="35"/>
      <c r="G91" s="35"/>
      <c r="H91" s="35"/>
      <c r="I91" s="105"/>
      <c r="J91" s="35"/>
      <c r="K91" s="35"/>
      <c r="L91" s="38"/>
    </row>
    <row r="92" spans="2:47" s="1" customFormat="1" ht="29.25" customHeight="1">
      <c r="B92" s="34"/>
      <c r="C92" s="141" t="s">
        <v>87</v>
      </c>
      <c r="D92" s="142"/>
      <c r="E92" s="142"/>
      <c r="F92" s="142"/>
      <c r="G92" s="142"/>
      <c r="H92" s="142"/>
      <c r="I92" s="143"/>
      <c r="J92" s="144" t="s">
        <v>88</v>
      </c>
      <c r="K92" s="142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05"/>
      <c r="J93" s="35"/>
      <c r="K93" s="35"/>
      <c r="L93" s="38"/>
    </row>
    <row r="94" spans="2:47" s="1" customFormat="1" ht="22.9" customHeight="1">
      <c r="B94" s="34"/>
      <c r="C94" s="145" t="s">
        <v>89</v>
      </c>
      <c r="D94" s="35"/>
      <c r="E94" s="35"/>
      <c r="F94" s="35"/>
      <c r="G94" s="35"/>
      <c r="H94" s="35"/>
      <c r="I94" s="105"/>
      <c r="J94" s="79">
        <f>J130</f>
        <v>0</v>
      </c>
      <c r="K94" s="35"/>
      <c r="L94" s="38"/>
      <c r="AU94" s="17" t="s">
        <v>90</v>
      </c>
    </row>
    <row r="95" spans="2:47" s="8" customFormat="1" ht="24.95" customHeight="1">
      <c r="B95" s="146"/>
      <c r="C95" s="147"/>
      <c r="D95" s="148" t="s">
        <v>91</v>
      </c>
      <c r="E95" s="149"/>
      <c r="F95" s="149"/>
      <c r="G95" s="149"/>
      <c r="H95" s="149"/>
      <c r="I95" s="150"/>
      <c r="J95" s="151">
        <f>J131</f>
        <v>0</v>
      </c>
      <c r="K95" s="147"/>
      <c r="L95" s="152"/>
    </row>
    <row r="96" spans="2:47" s="9" customFormat="1" ht="19.899999999999999" customHeight="1">
      <c r="B96" s="153"/>
      <c r="C96" s="154"/>
      <c r="D96" s="155" t="s">
        <v>92</v>
      </c>
      <c r="E96" s="156"/>
      <c r="F96" s="156"/>
      <c r="G96" s="156"/>
      <c r="H96" s="156"/>
      <c r="I96" s="157"/>
      <c r="J96" s="158">
        <f>J132</f>
        <v>0</v>
      </c>
      <c r="K96" s="154"/>
      <c r="L96" s="159"/>
    </row>
    <row r="97" spans="2:12" s="9" customFormat="1" ht="19.899999999999999" customHeight="1">
      <c r="B97" s="153"/>
      <c r="C97" s="154"/>
      <c r="D97" s="155" t="s">
        <v>93</v>
      </c>
      <c r="E97" s="156"/>
      <c r="F97" s="156"/>
      <c r="G97" s="156"/>
      <c r="H97" s="156"/>
      <c r="I97" s="157"/>
      <c r="J97" s="158">
        <f>J151</f>
        <v>0</v>
      </c>
      <c r="K97" s="154"/>
      <c r="L97" s="159"/>
    </row>
    <row r="98" spans="2:12" s="9" customFormat="1" ht="19.899999999999999" customHeight="1">
      <c r="B98" s="153"/>
      <c r="C98" s="154"/>
      <c r="D98" s="155" t="s">
        <v>94</v>
      </c>
      <c r="E98" s="156"/>
      <c r="F98" s="156"/>
      <c r="G98" s="156"/>
      <c r="H98" s="156"/>
      <c r="I98" s="157"/>
      <c r="J98" s="158">
        <f>J168</f>
        <v>0</v>
      </c>
      <c r="K98" s="154"/>
      <c r="L98" s="159"/>
    </row>
    <row r="99" spans="2:12" s="8" customFormat="1" ht="24.95" customHeight="1">
      <c r="B99" s="146"/>
      <c r="C99" s="147"/>
      <c r="D99" s="148" t="s">
        <v>95</v>
      </c>
      <c r="E99" s="149"/>
      <c r="F99" s="149"/>
      <c r="G99" s="149"/>
      <c r="H99" s="149"/>
      <c r="I99" s="150"/>
      <c r="J99" s="151">
        <f>J174</f>
        <v>0</v>
      </c>
      <c r="K99" s="147"/>
      <c r="L99" s="152"/>
    </row>
    <row r="100" spans="2:12" s="9" customFormat="1" ht="19.899999999999999" customHeight="1">
      <c r="B100" s="153"/>
      <c r="C100" s="154"/>
      <c r="D100" s="155" t="s">
        <v>96</v>
      </c>
      <c r="E100" s="156"/>
      <c r="F100" s="156"/>
      <c r="G100" s="156"/>
      <c r="H100" s="156"/>
      <c r="I100" s="157"/>
      <c r="J100" s="158">
        <f>J175</f>
        <v>0</v>
      </c>
      <c r="K100" s="154"/>
      <c r="L100" s="159"/>
    </row>
    <row r="101" spans="2:12" s="9" customFormat="1" ht="19.899999999999999" customHeight="1">
      <c r="B101" s="153"/>
      <c r="C101" s="154"/>
      <c r="D101" s="155" t="s">
        <v>97</v>
      </c>
      <c r="E101" s="156"/>
      <c r="F101" s="156"/>
      <c r="G101" s="156"/>
      <c r="H101" s="156"/>
      <c r="I101" s="157"/>
      <c r="J101" s="158">
        <f>J212</f>
        <v>0</v>
      </c>
      <c r="K101" s="154"/>
      <c r="L101" s="159"/>
    </row>
    <row r="102" spans="2:12" s="9" customFormat="1" ht="19.899999999999999" customHeight="1">
      <c r="B102" s="153"/>
      <c r="C102" s="154"/>
      <c r="D102" s="155" t="s">
        <v>98</v>
      </c>
      <c r="E102" s="156"/>
      <c r="F102" s="156"/>
      <c r="G102" s="156"/>
      <c r="H102" s="156"/>
      <c r="I102" s="157"/>
      <c r="J102" s="158">
        <f>J223</f>
        <v>0</v>
      </c>
      <c r="K102" s="154"/>
      <c r="L102" s="159"/>
    </row>
    <row r="103" spans="2:12" s="9" customFormat="1" ht="19.899999999999999" customHeight="1">
      <c r="B103" s="153"/>
      <c r="C103" s="154"/>
      <c r="D103" s="155" t="s">
        <v>99</v>
      </c>
      <c r="E103" s="156"/>
      <c r="F103" s="156"/>
      <c r="G103" s="156"/>
      <c r="H103" s="156"/>
      <c r="I103" s="157"/>
      <c r="J103" s="158">
        <f>J237</f>
        <v>0</v>
      </c>
      <c r="K103" s="154"/>
      <c r="L103" s="159"/>
    </row>
    <row r="104" spans="2:12" s="9" customFormat="1" ht="19.899999999999999" customHeight="1">
      <c r="B104" s="153"/>
      <c r="C104" s="154"/>
      <c r="D104" s="155" t="s">
        <v>100</v>
      </c>
      <c r="E104" s="156"/>
      <c r="F104" s="156"/>
      <c r="G104" s="156"/>
      <c r="H104" s="156"/>
      <c r="I104" s="157"/>
      <c r="J104" s="158">
        <f>J239</f>
        <v>0</v>
      </c>
      <c r="K104" s="154"/>
      <c r="L104" s="159"/>
    </row>
    <row r="105" spans="2:12" s="9" customFormat="1" ht="19.899999999999999" customHeight="1">
      <c r="B105" s="153"/>
      <c r="C105" s="154"/>
      <c r="D105" s="155" t="s">
        <v>101</v>
      </c>
      <c r="E105" s="156"/>
      <c r="F105" s="156"/>
      <c r="G105" s="156"/>
      <c r="H105" s="156"/>
      <c r="I105" s="157"/>
      <c r="J105" s="158">
        <f>J242</f>
        <v>0</v>
      </c>
      <c r="K105" s="154"/>
      <c r="L105" s="159"/>
    </row>
    <row r="106" spans="2:12" s="9" customFormat="1" ht="19.899999999999999" customHeight="1">
      <c r="B106" s="153"/>
      <c r="C106" s="154"/>
      <c r="D106" s="155" t="s">
        <v>102</v>
      </c>
      <c r="E106" s="156"/>
      <c r="F106" s="156"/>
      <c r="G106" s="156"/>
      <c r="H106" s="156"/>
      <c r="I106" s="157"/>
      <c r="J106" s="158">
        <f>J247</f>
        <v>0</v>
      </c>
      <c r="K106" s="154"/>
      <c r="L106" s="159"/>
    </row>
    <row r="107" spans="2:12" s="9" customFormat="1" ht="19.899999999999999" customHeight="1">
      <c r="B107" s="153"/>
      <c r="C107" s="154"/>
      <c r="D107" s="155" t="s">
        <v>103</v>
      </c>
      <c r="E107" s="156"/>
      <c r="F107" s="156"/>
      <c r="G107" s="156"/>
      <c r="H107" s="156"/>
      <c r="I107" s="157"/>
      <c r="J107" s="158">
        <f>J256</f>
        <v>0</v>
      </c>
      <c r="K107" s="154"/>
      <c r="L107" s="159"/>
    </row>
    <row r="108" spans="2:12" s="9" customFormat="1" ht="19.899999999999999" customHeight="1">
      <c r="B108" s="153"/>
      <c r="C108" s="154"/>
      <c r="D108" s="155" t="s">
        <v>104</v>
      </c>
      <c r="E108" s="156"/>
      <c r="F108" s="156"/>
      <c r="G108" s="156"/>
      <c r="H108" s="156"/>
      <c r="I108" s="157"/>
      <c r="J108" s="158">
        <f>J280</f>
        <v>0</v>
      </c>
      <c r="K108" s="154"/>
      <c r="L108" s="159"/>
    </row>
    <row r="109" spans="2:12" s="9" customFormat="1" ht="19.899999999999999" customHeight="1">
      <c r="B109" s="153"/>
      <c r="C109" s="154"/>
      <c r="D109" s="155" t="s">
        <v>105</v>
      </c>
      <c r="E109" s="156"/>
      <c r="F109" s="156"/>
      <c r="G109" s="156"/>
      <c r="H109" s="156"/>
      <c r="I109" s="157"/>
      <c r="J109" s="158">
        <f>J285</f>
        <v>0</v>
      </c>
      <c r="K109" s="154"/>
      <c r="L109" s="159"/>
    </row>
    <row r="110" spans="2:12" s="9" customFormat="1" ht="19.899999999999999" customHeight="1">
      <c r="B110" s="153"/>
      <c r="C110" s="154"/>
      <c r="D110" s="155" t="s">
        <v>106</v>
      </c>
      <c r="E110" s="156"/>
      <c r="F110" s="156"/>
      <c r="G110" s="156"/>
      <c r="H110" s="156"/>
      <c r="I110" s="157"/>
      <c r="J110" s="158">
        <f>J312</f>
        <v>0</v>
      </c>
      <c r="K110" s="154"/>
      <c r="L110" s="159"/>
    </row>
    <row r="111" spans="2:12" s="8" customFormat="1" ht="24.95" customHeight="1">
      <c r="B111" s="146"/>
      <c r="C111" s="147"/>
      <c r="D111" s="148" t="s">
        <v>107</v>
      </c>
      <c r="E111" s="149"/>
      <c r="F111" s="149"/>
      <c r="G111" s="149"/>
      <c r="H111" s="149"/>
      <c r="I111" s="150"/>
      <c r="J111" s="151">
        <f>J314</f>
        <v>0</v>
      </c>
      <c r="K111" s="147"/>
      <c r="L111" s="152"/>
    </row>
    <row r="112" spans="2:12" s="8" customFormat="1" ht="24.95" customHeight="1">
      <c r="B112" s="146"/>
      <c r="C112" s="147"/>
      <c r="D112" s="148" t="s">
        <v>108</v>
      </c>
      <c r="E112" s="149"/>
      <c r="F112" s="149"/>
      <c r="G112" s="149"/>
      <c r="H112" s="149"/>
      <c r="I112" s="150"/>
      <c r="J112" s="151">
        <f>J320</f>
        <v>0</v>
      </c>
      <c r="K112" s="147"/>
      <c r="L112" s="152"/>
    </row>
    <row r="113" spans="2:12" s="1" customFormat="1" ht="21.75" customHeight="1">
      <c r="B113" s="34"/>
      <c r="C113" s="35"/>
      <c r="D113" s="35"/>
      <c r="E113" s="35"/>
      <c r="F113" s="35"/>
      <c r="G113" s="35"/>
      <c r="H113" s="35"/>
      <c r="I113" s="105"/>
      <c r="J113" s="35"/>
      <c r="K113" s="35"/>
      <c r="L113" s="38"/>
    </row>
    <row r="114" spans="2:12" s="1" customFormat="1" ht="6.95" customHeight="1">
      <c r="B114" s="49"/>
      <c r="C114" s="50"/>
      <c r="D114" s="50"/>
      <c r="E114" s="50"/>
      <c r="F114" s="50"/>
      <c r="G114" s="50"/>
      <c r="H114" s="50"/>
      <c r="I114" s="137"/>
      <c r="J114" s="50"/>
      <c r="K114" s="50"/>
      <c r="L114" s="38"/>
    </row>
    <row r="118" spans="2:12" s="1" customFormat="1" ht="6.95" customHeight="1">
      <c r="B118" s="51"/>
      <c r="C118" s="52"/>
      <c r="D118" s="52"/>
      <c r="E118" s="52"/>
      <c r="F118" s="52"/>
      <c r="G118" s="52"/>
      <c r="H118" s="52"/>
      <c r="I118" s="140"/>
      <c r="J118" s="52"/>
      <c r="K118" s="52"/>
      <c r="L118" s="38"/>
    </row>
    <row r="119" spans="2:12" s="1" customFormat="1" ht="24.95" customHeight="1">
      <c r="B119" s="34"/>
      <c r="C119" s="23" t="s">
        <v>109</v>
      </c>
      <c r="D119" s="35"/>
      <c r="E119" s="35"/>
      <c r="F119" s="35"/>
      <c r="G119" s="35"/>
      <c r="H119" s="35"/>
      <c r="I119" s="105"/>
      <c r="J119" s="35"/>
      <c r="K119" s="35"/>
      <c r="L119" s="38"/>
    </row>
    <row r="120" spans="2:12" s="1" customFormat="1" ht="6.95" customHeight="1">
      <c r="B120" s="34"/>
      <c r="C120" s="35"/>
      <c r="D120" s="35"/>
      <c r="E120" s="35"/>
      <c r="F120" s="35"/>
      <c r="G120" s="35"/>
      <c r="H120" s="35"/>
      <c r="I120" s="105"/>
      <c r="J120" s="35"/>
      <c r="K120" s="35"/>
      <c r="L120" s="38"/>
    </row>
    <row r="121" spans="2:12" s="1" customFormat="1" ht="12" customHeight="1">
      <c r="B121" s="34"/>
      <c r="C121" s="29" t="s">
        <v>16</v>
      </c>
      <c r="D121" s="35"/>
      <c r="E121" s="35"/>
      <c r="F121" s="35"/>
      <c r="G121" s="35"/>
      <c r="H121" s="35"/>
      <c r="I121" s="105"/>
      <c r="J121" s="35"/>
      <c r="K121" s="35"/>
      <c r="L121" s="38"/>
    </row>
    <row r="122" spans="2:12" s="1" customFormat="1" ht="27.75" customHeight="1">
      <c r="B122" s="34"/>
      <c r="C122" s="35"/>
      <c r="D122" s="35"/>
      <c r="E122" s="278" t="str">
        <f>E7</f>
        <v>Oprava podlahy interiéru školního bazénu včetně nové hydroizolace a topení, 11.ZŠ J. z Poděbrad</v>
      </c>
      <c r="F122" s="305"/>
      <c r="G122" s="305"/>
      <c r="H122" s="305"/>
      <c r="I122" s="105"/>
      <c r="J122" s="35"/>
      <c r="K122" s="35"/>
      <c r="L122" s="38"/>
    </row>
    <row r="123" spans="2:12" s="1" customFormat="1" ht="6.95" customHeight="1">
      <c r="B123" s="34"/>
      <c r="C123" s="35"/>
      <c r="D123" s="35"/>
      <c r="E123" s="35"/>
      <c r="F123" s="35"/>
      <c r="G123" s="35"/>
      <c r="H123" s="35"/>
      <c r="I123" s="105"/>
      <c r="J123" s="35"/>
      <c r="K123" s="35"/>
      <c r="L123" s="38"/>
    </row>
    <row r="124" spans="2:12" s="1" customFormat="1" ht="12" customHeight="1">
      <c r="B124" s="34"/>
      <c r="C124" s="29" t="s">
        <v>20</v>
      </c>
      <c r="D124" s="35"/>
      <c r="E124" s="35"/>
      <c r="F124" s="27" t="str">
        <f>F10</f>
        <v xml:space="preserve"> </v>
      </c>
      <c r="G124" s="35"/>
      <c r="H124" s="35"/>
      <c r="I124" s="107" t="s">
        <v>22</v>
      </c>
      <c r="J124" s="61" t="str">
        <f>IF(J10="","",J10)</f>
        <v>23. 1. 2019</v>
      </c>
      <c r="K124" s="35"/>
      <c r="L124" s="38"/>
    </row>
    <row r="125" spans="2:12" s="1" customFormat="1" ht="6.95" customHeight="1">
      <c r="B125" s="34"/>
      <c r="C125" s="35"/>
      <c r="D125" s="35"/>
      <c r="E125" s="35"/>
      <c r="F125" s="35"/>
      <c r="G125" s="35"/>
      <c r="H125" s="35"/>
      <c r="I125" s="105"/>
      <c r="J125" s="35"/>
      <c r="K125" s="35"/>
      <c r="L125" s="38"/>
    </row>
    <row r="126" spans="2:12" s="1" customFormat="1" ht="43.15" customHeight="1">
      <c r="B126" s="34"/>
      <c r="C126" s="29" t="s">
        <v>24</v>
      </c>
      <c r="D126" s="35"/>
      <c r="E126" s="35"/>
      <c r="F126" s="27" t="str">
        <f>E13</f>
        <v>ZŠ Frýdek-Místek, Jiřího z Poděbrad 3109</v>
      </c>
      <c r="G126" s="35"/>
      <c r="H126" s="35"/>
      <c r="I126" s="107" t="s">
        <v>32</v>
      </c>
      <c r="J126" s="32" t="str">
        <f>E19</f>
        <v>INPRO, Sadová 609, F-M, Ing. Pěchuvková K.</v>
      </c>
      <c r="K126" s="35"/>
      <c r="L126" s="38"/>
    </row>
    <row r="127" spans="2:12" s="1" customFormat="1" ht="15.2" customHeight="1">
      <c r="B127" s="34"/>
      <c r="C127" s="29" t="s">
        <v>30</v>
      </c>
      <c r="D127" s="35"/>
      <c r="E127" s="35"/>
      <c r="F127" s="27" t="str">
        <f>IF(E16="","",E16)</f>
        <v>Vyplň údaj</v>
      </c>
      <c r="G127" s="35"/>
      <c r="H127" s="35"/>
      <c r="I127" s="107" t="s">
        <v>35</v>
      </c>
      <c r="J127" s="32" t="str">
        <f>E22</f>
        <v xml:space="preserve"> </v>
      </c>
      <c r="K127" s="35"/>
      <c r="L127" s="38"/>
    </row>
    <row r="128" spans="2:12" s="1" customFormat="1" ht="10.35" customHeight="1">
      <c r="B128" s="34"/>
      <c r="C128" s="35"/>
      <c r="D128" s="35"/>
      <c r="E128" s="35"/>
      <c r="F128" s="35"/>
      <c r="G128" s="35"/>
      <c r="H128" s="35"/>
      <c r="I128" s="105"/>
      <c r="J128" s="35"/>
      <c r="K128" s="35"/>
      <c r="L128" s="38"/>
    </row>
    <row r="129" spans="2:65" s="10" customFormat="1" ht="29.25" customHeight="1">
      <c r="B129" s="160"/>
      <c r="C129" s="161" t="s">
        <v>110</v>
      </c>
      <c r="D129" s="162" t="s">
        <v>62</v>
      </c>
      <c r="E129" s="162" t="s">
        <v>58</v>
      </c>
      <c r="F129" s="162" t="s">
        <v>59</v>
      </c>
      <c r="G129" s="162" t="s">
        <v>111</v>
      </c>
      <c r="H129" s="162" t="s">
        <v>112</v>
      </c>
      <c r="I129" s="163" t="s">
        <v>113</v>
      </c>
      <c r="J129" s="164" t="s">
        <v>88</v>
      </c>
      <c r="K129" s="165" t="s">
        <v>114</v>
      </c>
      <c r="L129" s="166"/>
      <c r="M129" s="70" t="s">
        <v>1</v>
      </c>
      <c r="N129" s="71" t="s">
        <v>41</v>
      </c>
      <c r="O129" s="71" t="s">
        <v>115</v>
      </c>
      <c r="P129" s="71" t="s">
        <v>116</v>
      </c>
      <c r="Q129" s="71" t="s">
        <v>117</v>
      </c>
      <c r="R129" s="71" t="s">
        <v>118</v>
      </c>
      <c r="S129" s="71" t="s">
        <v>119</v>
      </c>
      <c r="T129" s="72" t="s">
        <v>120</v>
      </c>
    </row>
    <row r="130" spans="2:65" s="1" customFormat="1" ht="22.9" customHeight="1">
      <c r="B130" s="34"/>
      <c r="C130" s="77" t="s">
        <v>121</v>
      </c>
      <c r="D130" s="35"/>
      <c r="E130" s="35"/>
      <c r="F130" s="35"/>
      <c r="G130" s="35"/>
      <c r="H130" s="35"/>
      <c r="I130" s="105"/>
      <c r="J130" s="167">
        <f>BK130</f>
        <v>0</v>
      </c>
      <c r="K130" s="35"/>
      <c r="L130" s="38"/>
      <c r="M130" s="73"/>
      <c r="N130" s="74"/>
      <c r="O130" s="74"/>
      <c r="P130" s="168">
        <f>P131+P174+P314+P320</f>
        <v>0</v>
      </c>
      <c r="Q130" s="74"/>
      <c r="R130" s="168">
        <f>R131+R174+R314+R320</f>
        <v>34.195611729999996</v>
      </c>
      <c r="S130" s="74"/>
      <c r="T130" s="169">
        <f>T131+T174+T314+T320</f>
        <v>34.009261899999998</v>
      </c>
      <c r="AT130" s="17" t="s">
        <v>76</v>
      </c>
      <c r="AU130" s="17" t="s">
        <v>90</v>
      </c>
      <c r="BK130" s="170">
        <f>BK131+BK174+BK314+BK320</f>
        <v>0</v>
      </c>
    </row>
    <row r="131" spans="2:65" s="11" customFormat="1" ht="25.9" customHeight="1">
      <c r="B131" s="171"/>
      <c r="C131" s="172"/>
      <c r="D131" s="173" t="s">
        <v>76</v>
      </c>
      <c r="E131" s="174" t="s">
        <v>122</v>
      </c>
      <c r="F131" s="174" t="s">
        <v>123</v>
      </c>
      <c r="G131" s="172"/>
      <c r="H131" s="172"/>
      <c r="I131" s="175"/>
      <c r="J131" s="176">
        <f>BK131</f>
        <v>0</v>
      </c>
      <c r="K131" s="172"/>
      <c r="L131" s="177"/>
      <c r="M131" s="178"/>
      <c r="N131" s="179"/>
      <c r="O131" s="179"/>
      <c r="P131" s="180">
        <f>P132+P151+P168</f>
        <v>0</v>
      </c>
      <c r="Q131" s="179"/>
      <c r="R131" s="180">
        <f>R132+R151+R168</f>
        <v>26.22131735</v>
      </c>
      <c r="S131" s="179"/>
      <c r="T131" s="181">
        <f>T132+T151+T168</f>
        <v>27.165228000000003</v>
      </c>
      <c r="AR131" s="182" t="s">
        <v>82</v>
      </c>
      <c r="AT131" s="183" t="s">
        <v>76</v>
      </c>
      <c r="AU131" s="183" t="s">
        <v>77</v>
      </c>
      <c r="AY131" s="182" t="s">
        <v>124</v>
      </c>
      <c r="BK131" s="184">
        <f>BK132+BK151+BK168</f>
        <v>0</v>
      </c>
    </row>
    <row r="132" spans="2:65" s="11" customFormat="1" ht="22.9" customHeight="1">
      <c r="B132" s="171"/>
      <c r="C132" s="172"/>
      <c r="D132" s="173" t="s">
        <v>76</v>
      </c>
      <c r="E132" s="185" t="s">
        <v>125</v>
      </c>
      <c r="F132" s="185" t="s">
        <v>126</v>
      </c>
      <c r="G132" s="172"/>
      <c r="H132" s="172"/>
      <c r="I132" s="175"/>
      <c r="J132" s="186">
        <f>BK132</f>
        <v>0</v>
      </c>
      <c r="K132" s="172"/>
      <c r="L132" s="177"/>
      <c r="M132" s="178"/>
      <c r="N132" s="179"/>
      <c r="O132" s="179"/>
      <c r="P132" s="180">
        <f>SUM(P133:P150)</f>
        <v>0</v>
      </c>
      <c r="Q132" s="179"/>
      <c r="R132" s="180">
        <f>SUM(R133:R150)</f>
        <v>26.209317349999999</v>
      </c>
      <c r="S132" s="179"/>
      <c r="T132" s="181">
        <f>SUM(T133:T150)</f>
        <v>0</v>
      </c>
      <c r="AR132" s="182" t="s">
        <v>82</v>
      </c>
      <c r="AT132" s="183" t="s">
        <v>76</v>
      </c>
      <c r="AU132" s="183" t="s">
        <v>82</v>
      </c>
      <c r="AY132" s="182" t="s">
        <v>124</v>
      </c>
      <c r="BK132" s="184">
        <f>SUM(BK133:BK150)</f>
        <v>0</v>
      </c>
    </row>
    <row r="133" spans="2:65" s="1" customFormat="1" ht="12">
      <c r="B133" s="34"/>
      <c r="C133" s="187" t="s">
        <v>82</v>
      </c>
      <c r="D133" s="187" t="s">
        <v>127</v>
      </c>
      <c r="E133" s="188" t="s">
        <v>128</v>
      </c>
      <c r="F133" s="189" t="s">
        <v>129</v>
      </c>
      <c r="G133" s="190" t="s">
        <v>130</v>
      </c>
      <c r="H133" s="191">
        <v>60.502000000000002</v>
      </c>
      <c r="I133" s="192"/>
      <c r="J133" s="193">
        <f>ROUND(I133*H133,2)</f>
        <v>0</v>
      </c>
      <c r="K133" s="189" t="s">
        <v>131</v>
      </c>
      <c r="L133" s="38"/>
      <c r="M133" s="194" t="s">
        <v>1</v>
      </c>
      <c r="N133" s="195" t="s">
        <v>42</v>
      </c>
      <c r="O133" s="66"/>
      <c r="P133" s="196">
        <f>O133*H133</f>
        <v>0</v>
      </c>
      <c r="Q133" s="196">
        <v>7.3499999999999998E-3</v>
      </c>
      <c r="R133" s="196">
        <f>Q133*H133</f>
        <v>0.44468970000000002</v>
      </c>
      <c r="S133" s="196">
        <v>0</v>
      </c>
      <c r="T133" s="197">
        <f>S133*H133</f>
        <v>0</v>
      </c>
      <c r="AR133" s="198" t="s">
        <v>132</v>
      </c>
      <c r="AT133" s="198" t="s">
        <v>127</v>
      </c>
      <c r="AU133" s="198" t="s">
        <v>84</v>
      </c>
      <c r="AY133" s="17" t="s">
        <v>124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7" t="s">
        <v>82</v>
      </c>
      <c r="BK133" s="199">
        <f>ROUND(I133*H133,2)</f>
        <v>0</v>
      </c>
      <c r="BL133" s="17" t="s">
        <v>132</v>
      </c>
      <c r="BM133" s="198" t="s">
        <v>133</v>
      </c>
    </row>
    <row r="134" spans="2:65" s="1" customFormat="1" ht="24">
      <c r="B134" s="34"/>
      <c r="C134" s="187" t="s">
        <v>84</v>
      </c>
      <c r="D134" s="187" t="s">
        <v>127</v>
      </c>
      <c r="E134" s="188" t="s">
        <v>134</v>
      </c>
      <c r="F134" s="189" t="s">
        <v>135</v>
      </c>
      <c r="G134" s="190" t="s">
        <v>130</v>
      </c>
      <c r="H134" s="191">
        <v>60.502000000000002</v>
      </c>
      <c r="I134" s="192"/>
      <c r="J134" s="193">
        <f>ROUND(I134*H134,2)</f>
        <v>0</v>
      </c>
      <c r="K134" s="189" t="s">
        <v>131</v>
      </c>
      <c r="L134" s="38"/>
      <c r="M134" s="194" t="s">
        <v>1</v>
      </c>
      <c r="N134" s="195" t="s">
        <v>42</v>
      </c>
      <c r="O134" s="66"/>
      <c r="P134" s="196">
        <f>O134*H134</f>
        <v>0</v>
      </c>
      <c r="Q134" s="196">
        <v>2.1000000000000001E-2</v>
      </c>
      <c r="R134" s="196">
        <f>Q134*H134</f>
        <v>1.2705420000000001</v>
      </c>
      <c r="S134" s="196">
        <v>0</v>
      </c>
      <c r="T134" s="197">
        <f>S134*H134</f>
        <v>0</v>
      </c>
      <c r="AR134" s="198" t="s">
        <v>132</v>
      </c>
      <c r="AT134" s="198" t="s">
        <v>127</v>
      </c>
      <c r="AU134" s="198" t="s">
        <v>84</v>
      </c>
      <c r="AY134" s="17" t="s">
        <v>124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7" t="s">
        <v>82</v>
      </c>
      <c r="BK134" s="199">
        <f>ROUND(I134*H134,2)</f>
        <v>0</v>
      </c>
      <c r="BL134" s="17" t="s">
        <v>132</v>
      </c>
      <c r="BM134" s="198" t="s">
        <v>136</v>
      </c>
    </row>
    <row r="135" spans="2:65" s="12" customFormat="1">
      <c r="B135" s="200"/>
      <c r="C135" s="201"/>
      <c r="D135" s="202" t="s">
        <v>137</v>
      </c>
      <c r="E135" s="203" t="s">
        <v>1</v>
      </c>
      <c r="F135" s="204" t="s">
        <v>138</v>
      </c>
      <c r="G135" s="201"/>
      <c r="H135" s="203" t="s">
        <v>1</v>
      </c>
      <c r="I135" s="205"/>
      <c r="J135" s="201"/>
      <c r="K135" s="201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137</v>
      </c>
      <c r="AU135" s="210" t="s">
        <v>84</v>
      </c>
      <c r="AV135" s="12" t="s">
        <v>82</v>
      </c>
      <c r="AW135" s="12" t="s">
        <v>34</v>
      </c>
      <c r="AX135" s="12" t="s">
        <v>77</v>
      </c>
      <c r="AY135" s="210" t="s">
        <v>124</v>
      </c>
    </row>
    <row r="136" spans="2:65" s="13" customFormat="1">
      <c r="B136" s="211"/>
      <c r="C136" s="212"/>
      <c r="D136" s="202" t="s">
        <v>137</v>
      </c>
      <c r="E136" s="213" t="s">
        <v>1</v>
      </c>
      <c r="F136" s="214" t="s">
        <v>139</v>
      </c>
      <c r="G136" s="212"/>
      <c r="H136" s="215">
        <v>66.855000000000004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137</v>
      </c>
      <c r="AU136" s="221" t="s">
        <v>84</v>
      </c>
      <c r="AV136" s="13" t="s">
        <v>84</v>
      </c>
      <c r="AW136" s="13" t="s">
        <v>34</v>
      </c>
      <c r="AX136" s="13" t="s">
        <v>77</v>
      </c>
      <c r="AY136" s="221" t="s">
        <v>124</v>
      </c>
    </row>
    <row r="137" spans="2:65" s="13" customFormat="1">
      <c r="B137" s="211"/>
      <c r="C137" s="212"/>
      <c r="D137" s="202" t="s">
        <v>137</v>
      </c>
      <c r="E137" s="213" t="s">
        <v>1</v>
      </c>
      <c r="F137" s="214" t="s">
        <v>140</v>
      </c>
      <c r="G137" s="212"/>
      <c r="H137" s="215">
        <v>-3.9529999999999998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137</v>
      </c>
      <c r="AU137" s="221" t="s">
        <v>84</v>
      </c>
      <c r="AV137" s="13" t="s">
        <v>84</v>
      </c>
      <c r="AW137" s="13" t="s">
        <v>34</v>
      </c>
      <c r="AX137" s="13" t="s">
        <v>77</v>
      </c>
      <c r="AY137" s="221" t="s">
        <v>124</v>
      </c>
    </row>
    <row r="138" spans="2:65" s="13" customFormat="1">
      <c r="B138" s="211"/>
      <c r="C138" s="212"/>
      <c r="D138" s="202" t="s">
        <v>137</v>
      </c>
      <c r="E138" s="213" t="s">
        <v>1</v>
      </c>
      <c r="F138" s="214" t="s">
        <v>141</v>
      </c>
      <c r="G138" s="212"/>
      <c r="H138" s="215">
        <v>-2.4</v>
      </c>
      <c r="I138" s="216"/>
      <c r="J138" s="212"/>
      <c r="K138" s="212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137</v>
      </c>
      <c r="AU138" s="221" t="s">
        <v>84</v>
      </c>
      <c r="AV138" s="13" t="s">
        <v>84</v>
      </c>
      <c r="AW138" s="13" t="s">
        <v>34</v>
      </c>
      <c r="AX138" s="13" t="s">
        <v>77</v>
      </c>
      <c r="AY138" s="221" t="s">
        <v>124</v>
      </c>
    </row>
    <row r="139" spans="2:65" s="14" customFormat="1">
      <c r="B139" s="222"/>
      <c r="C139" s="223"/>
      <c r="D139" s="202" t="s">
        <v>137</v>
      </c>
      <c r="E139" s="224" t="s">
        <v>1</v>
      </c>
      <c r="F139" s="225" t="s">
        <v>142</v>
      </c>
      <c r="G139" s="223"/>
      <c r="H139" s="226">
        <v>60.502000000000002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137</v>
      </c>
      <c r="AU139" s="232" t="s">
        <v>84</v>
      </c>
      <c r="AV139" s="14" t="s">
        <v>132</v>
      </c>
      <c r="AW139" s="14" t="s">
        <v>34</v>
      </c>
      <c r="AX139" s="14" t="s">
        <v>82</v>
      </c>
      <c r="AY139" s="232" t="s">
        <v>124</v>
      </c>
    </row>
    <row r="140" spans="2:65" s="1" customFormat="1" ht="24">
      <c r="B140" s="34"/>
      <c r="C140" s="187" t="s">
        <v>143</v>
      </c>
      <c r="D140" s="187" t="s">
        <v>127</v>
      </c>
      <c r="E140" s="188" t="s">
        <v>144</v>
      </c>
      <c r="F140" s="189" t="s">
        <v>145</v>
      </c>
      <c r="G140" s="190" t="s">
        <v>146</v>
      </c>
      <c r="H140" s="191">
        <v>65</v>
      </c>
      <c r="I140" s="192"/>
      <c r="J140" s="193">
        <f>ROUND(I140*H140,2)</f>
        <v>0</v>
      </c>
      <c r="K140" s="189" t="s">
        <v>131</v>
      </c>
      <c r="L140" s="38"/>
      <c r="M140" s="194" t="s">
        <v>1</v>
      </c>
      <c r="N140" s="195" t="s">
        <v>42</v>
      </c>
      <c r="O140" s="66"/>
      <c r="P140" s="196">
        <f>O140*H140</f>
        <v>0</v>
      </c>
      <c r="Q140" s="196">
        <v>7.5000000000000002E-4</v>
      </c>
      <c r="R140" s="196">
        <f>Q140*H140</f>
        <v>4.8750000000000002E-2</v>
      </c>
      <c r="S140" s="196">
        <v>0</v>
      </c>
      <c r="T140" s="197">
        <f>S140*H140</f>
        <v>0</v>
      </c>
      <c r="AR140" s="198" t="s">
        <v>132</v>
      </c>
      <c r="AT140" s="198" t="s">
        <v>127</v>
      </c>
      <c r="AU140" s="198" t="s">
        <v>84</v>
      </c>
      <c r="AY140" s="17" t="s">
        <v>124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7" t="s">
        <v>82</v>
      </c>
      <c r="BK140" s="199">
        <f>ROUND(I140*H140,2)</f>
        <v>0</v>
      </c>
      <c r="BL140" s="17" t="s">
        <v>132</v>
      </c>
      <c r="BM140" s="198" t="s">
        <v>147</v>
      </c>
    </row>
    <row r="141" spans="2:65" s="13" customFormat="1">
      <c r="B141" s="211"/>
      <c r="C141" s="212"/>
      <c r="D141" s="202" t="s">
        <v>137</v>
      </c>
      <c r="E141" s="213" t="s">
        <v>1</v>
      </c>
      <c r="F141" s="214" t="s">
        <v>148</v>
      </c>
      <c r="G141" s="212"/>
      <c r="H141" s="215">
        <v>65</v>
      </c>
      <c r="I141" s="216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137</v>
      </c>
      <c r="AU141" s="221" t="s">
        <v>84</v>
      </c>
      <c r="AV141" s="13" t="s">
        <v>84</v>
      </c>
      <c r="AW141" s="13" t="s">
        <v>34</v>
      </c>
      <c r="AX141" s="13" t="s">
        <v>82</v>
      </c>
      <c r="AY141" s="221" t="s">
        <v>124</v>
      </c>
    </row>
    <row r="142" spans="2:65" s="1" customFormat="1" ht="12">
      <c r="B142" s="34"/>
      <c r="C142" s="187" t="s">
        <v>132</v>
      </c>
      <c r="D142" s="187" t="s">
        <v>127</v>
      </c>
      <c r="E142" s="188" t="s">
        <v>149</v>
      </c>
      <c r="F142" s="189" t="s">
        <v>150</v>
      </c>
      <c r="G142" s="190" t="s">
        <v>130</v>
      </c>
      <c r="H142" s="191">
        <v>26.477</v>
      </c>
      <c r="I142" s="192"/>
      <c r="J142" s="193">
        <f>ROUND(I142*H142,2)</f>
        <v>0</v>
      </c>
      <c r="K142" s="189" t="s">
        <v>131</v>
      </c>
      <c r="L142" s="38"/>
      <c r="M142" s="194" t="s">
        <v>1</v>
      </c>
      <c r="N142" s="195" t="s">
        <v>42</v>
      </c>
      <c r="O142" s="66"/>
      <c r="P142" s="196">
        <f>O142*H142</f>
        <v>0</v>
      </c>
      <c r="Q142" s="196">
        <v>9.8680000000000004E-2</v>
      </c>
      <c r="R142" s="196">
        <f>Q142*H142</f>
        <v>2.6127503600000002</v>
      </c>
      <c r="S142" s="196">
        <v>0</v>
      </c>
      <c r="T142" s="197">
        <f>S142*H142</f>
        <v>0</v>
      </c>
      <c r="AR142" s="198" t="s">
        <v>132</v>
      </c>
      <c r="AT142" s="198" t="s">
        <v>127</v>
      </c>
      <c r="AU142" s="198" t="s">
        <v>84</v>
      </c>
      <c r="AY142" s="17" t="s">
        <v>124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7" t="s">
        <v>82</v>
      </c>
      <c r="BK142" s="199">
        <f>ROUND(I142*H142,2)</f>
        <v>0</v>
      </c>
      <c r="BL142" s="17" t="s">
        <v>132</v>
      </c>
      <c r="BM142" s="198" t="s">
        <v>151</v>
      </c>
    </row>
    <row r="143" spans="2:65" s="12" customFormat="1">
      <c r="B143" s="200"/>
      <c r="C143" s="201"/>
      <c r="D143" s="202" t="s">
        <v>137</v>
      </c>
      <c r="E143" s="203" t="s">
        <v>1</v>
      </c>
      <c r="F143" s="204" t="s">
        <v>152</v>
      </c>
      <c r="G143" s="201"/>
      <c r="H143" s="203" t="s">
        <v>1</v>
      </c>
      <c r="I143" s="205"/>
      <c r="J143" s="201"/>
      <c r="K143" s="201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137</v>
      </c>
      <c r="AU143" s="210" t="s">
        <v>84</v>
      </c>
      <c r="AV143" s="12" t="s">
        <v>82</v>
      </c>
      <c r="AW143" s="12" t="s">
        <v>34</v>
      </c>
      <c r="AX143" s="12" t="s">
        <v>77</v>
      </c>
      <c r="AY143" s="210" t="s">
        <v>124</v>
      </c>
    </row>
    <row r="144" spans="2:65" s="13" customFormat="1">
      <c r="B144" s="211"/>
      <c r="C144" s="212"/>
      <c r="D144" s="202" t="s">
        <v>137</v>
      </c>
      <c r="E144" s="213" t="s">
        <v>1</v>
      </c>
      <c r="F144" s="214" t="s">
        <v>153</v>
      </c>
      <c r="G144" s="212"/>
      <c r="H144" s="215">
        <v>26.477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137</v>
      </c>
      <c r="AU144" s="221" t="s">
        <v>84</v>
      </c>
      <c r="AV144" s="13" t="s">
        <v>84</v>
      </c>
      <c r="AW144" s="13" t="s">
        <v>34</v>
      </c>
      <c r="AX144" s="13" t="s">
        <v>82</v>
      </c>
      <c r="AY144" s="221" t="s">
        <v>124</v>
      </c>
    </row>
    <row r="145" spans="2:65" s="1" customFormat="1" ht="12">
      <c r="B145" s="34"/>
      <c r="C145" s="187" t="s">
        <v>154</v>
      </c>
      <c r="D145" s="187" t="s">
        <v>127</v>
      </c>
      <c r="E145" s="188" t="s">
        <v>155</v>
      </c>
      <c r="F145" s="189" t="s">
        <v>156</v>
      </c>
      <c r="G145" s="190" t="s">
        <v>130</v>
      </c>
      <c r="H145" s="191">
        <v>116.39700000000001</v>
      </c>
      <c r="I145" s="192"/>
      <c r="J145" s="193">
        <f>ROUND(I145*H145,2)</f>
        <v>0</v>
      </c>
      <c r="K145" s="189" t="s">
        <v>131</v>
      </c>
      <c r="L145" s="38"/>
      <c r="M145" s="194" t="s">
        <v>1</v>
      </c>
      <c r="N145" s="195" t="s">
        <v>42</v>
      </c>
      <c r="O145" s="66"/>
      <c r="P145" s="196">
        <f>O145*H145</f>
        <v>0</v>
      </c>
      <c r="Q145" s="196">
        <v>0.11</v>
      </c>
      <c r="R145" s="196">
        <f>Q145*H145</f>
        <v>12.80367</v>
      </c>
      <c r="S145" s="196">
        <v>0</v>
      </c>
      <c r="T145" s="197">
        <f>S145*H145</f>
        <v>0</v>
      </c>
      <c r="AR145" s="198" t="s">
        <v>132</v>
      </c>
      <c r="AT145" s="198" t="s">
        <v>127</v>
      </c>
      <c r="AU145" s="198" t="s">
        <v>84</v>
      </c>
      <c r="AY145" s="17" t="s">
        <v>124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7" t="s">
        <v>82</v>
      </c>
      <c r="BK145" s="199">
        <f>ROUND(I145*H145,2)</f>
        <v>0</v>
      </c>
      <c r="BL145" s="17" t="s">
        <v>132</v>
      </c>
      <c r="BM145" s="198" t="s">
        <v>157</v>
      </c>
    </row>
    <row r="146" spans="2:65" s="12" customFormat="1">
      <c r="B146" s="200"/>
      <c r="C146" s="201"/>
      <c r="D146" s="202" t="s">
        <v>137</v>
      </c>
      <c r="E146" s="203" t="s">
        <v>1</v>
      </c>
      <c r="F146" s="204" t="s">
        <v>158</v>
      </c>
      <c r="G146" s="201"/>
      <c r="H146" s="203" t="s">
        <v>1</v>
      </c>
      <c r="I146" s="205"/>
      <c r="J146" s="201"/>
      <c r="K146" s="201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137</v>
      </c>
      <c r="AU146" s="210" t="s">
        <v>84</v>
      </c>
      <c r="AV146" s="12" t="s">
        <v>82</v>
      </c>
      <c r="AW146" s="12" t="s">
        <v>34</v>
      </c>
      <c r="AX146" s="12" t="s">
        <v>77</v>
      </c>
      <c r="AY146" s="210" t="s">
        <v>124</v>
      </c>
    </row>
    <row r="147" spans="2:65" s="13" customFormat="1">
      <c r="B147" s="211"/>
      <c r="C147" s="212"/>
      <c r="D147" s="202" t="s">
        <v>137</v>
      </c>
      <c r="E147" s="213" t="s">
        <v>1</v>
      </c>
      <c r="F147" s="214" t="s">
        <v>159</v>
      </c>
      <c r="G147" s="212"/>
      <c r="H147" s="215">
        <v>116.39700000000001</v>
      </c>
      <c r="I147" s="216"/>
      <c r="J147" s="212"/>
      <c r="K147" s="212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137</v>
      </c>
      <c r="AU147" s="221" t="s">
        <v>84</v>
      </c>
      <c r="AV147" s="13" t="s">
        <v>84</v>
      </c>
      <c r="AW147" s="13" t="s">
        <v>34</v>
      </c>
      <c r="AX147" s="13" t="s">
        <v>82</v>
      </c>
      <c r="AY147" s="221" t="s">
        <v>124</v>
      </c>
    </row>
    <row r="148" spans="2:65" s="1" customFormat="1" ht="24">
      <c r="B148" s="34"/>
      <c r="C148" s="187" t="s">
        <v>125</v>
      </c>
      <c r="D148" s="187" t="s">
        <v>127</v>
      </c>
      <c r="E148" s="188" t="s">
        <v>160</v>
      </c>
      <c r="F148" s="189" t="s">
        <v>161</v>
      </c>
      <c r="G148" s="190" t="s">
        <v>130</v>
      </c>
      <c r="H148" s="191">
        <v>814.779</v>
      </c>
      <c r="I148" s="192"/>
      <c r="J148" s="193">
        <f>ROUND(I148*H148,2)</f>
        <v>0</v>
      </c>
      <c r="K148" s="189" t="s">
        <v>131</v>
      </c>
      <c r="L148" s="38"/>
      <c r="M148" s="194" t="s">
        <v>1</v>
      </c>
      <c r="N148" s="195" t="s">
        <v>42</v>
      </c>
      <c r="O148" s="66"/>
      <c r="P148" s="196">
        <f>O148*H148</f>
        <v>0</v>
      </c>
      <c r="Q148" s="196">
        <v>1.0999999999999999E-2</v>
      </c>
      <c r="R148" s="196">
        <f>Q148*H148</f>
        <v>8.9625690000000002</v>
      </c>
      <c r="S148" s="196">
        <v>0</v>
      </c>
      <c r="T148" s="197">
        <f>S148*H148</f>
        <v>0</v>
      </c>
      <c r="AR148" s="198" t="s">
        <v>132</v>
      </c>
      <c r="AT148" s="198" t="s">
        <v>127</v>
      </c>
      <c r="AU148" s="198" t="s">
        <v>84</v>
      </c>
      <c r="AY148" s="17" t="s">
        <v>124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7" t="s">
        <v>82</v>
      </c>
      <c r="BK148" s="199">
        <f>ROUND(I148*H148,2)</f>
        <v>0</v>
      </c>
      <c r="BL148" s="17" t="s">
        <v>132</v>
      </c>
      <c r="BM148" s="198" t="s">
        <v>162</v>
      </c>
    </row>
    <row r="149" spans="2:65" s="13" customFormat="1">
      <c r="B149" s="211"/>
      <c r="C149" s="212"/>
      <c r="D149" s="202" t="s">
        <v>137</v>
      </c>
      <c r="E149" s="213" t="s">
        <v>1</v>
      </c>
      <c r="F149" s="214" t="s">
        <v>163</v>
      </c>
      <c r="G149" s="212"/>
      <c r="H149" s="215">
        <v>814.779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137</v>
      </c>
      <c r="AU149" s="221" t="s">
        <v>84</v>
      </c>
      <c r="AV149" s="13" t="s">
        <v>84</v>
      </c>
      <c r="AW149" s="13" t="s">
        <v>34</v>
      </c>
      <c r="AX149" s="13" t="s">
        <v>82</v>
      </c>
      <c r="AY149" s="221" t="s">
        <v>124</v>
      </c>
    </row>
    <row r="150" spans="2:65" s="1" customFormat="1" ht="12">
      <c r="B150" s="34"/>
      <c r="C150" s="187" t="s">
        <v>164</v>
      </c>
      <c r="D150" s="187" t="s">
        <v>127</v>
      </c>
      <c r="E150" s="188" t="s">
        <v>165</v>
      </c>
      <c r="F150" s="189" t="s">
        <v>166</v>
      </c>
      <c r="G150" s="190" t="s">
        <v>130</v>
      </c>
      <c r="H150" s="191">
        <v>116.39700000000001</v>
      </c>
      <c r="I150" s="192"/>
      <c r="J150" s="193">
        <f>ROUND(I150*H150,2)</f>
        <v>0</v>
      </c>
      <c r="K150" s="189" t="s">
        <v>1</v>
      </c>
      <c r="L150" s="38"/>
      <c r="M150" s="194" t="s">
        <v>1</v>
      </c>
      <c r="N150" s="195" t="s">
        <v>42</v>
      </c>
      <c r="O150" s="66"/>
      <c r="P150" s="196">
        <f>O150*H150</f>
        <v>0</v>
      </c>
      <c r="Q150" s="196">
        <v>5.6999999999999998E-4</v>
      </c>
      <c r="R150" s="196">
        <f>Q150*H150</f>
        <v>6.6346290000000002E-2</v>
      </c>
      <c r="S150" s="196">
        <v>0</v>
      </c>
      <c r="T150" s="197">
        <f>S150*H150</f>
        <v>0</v>
      </c>
      <c r="AR150" s="198" t="s">
        <v>132</v>
      </c>
      <c r="AT150" s="198" t="s">
        <v>127</v>
      </c>
      <c r="AU150" s="198" t="s">
        <v>84</v>
      </c>
      <c r="AY150" s="17" t="s">
        <v>124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7" t="s">
        <v>82</v>
      </c>
      <c r="BK150" s="199">
        <f>ROUND(I150*H150,2)</f>
        <v>0</v>
      </c>
      <c r="BL150" s="17" t="s">
        <v>132</v>
      </c>
      <c r="BM150" s="198" t="s">
        <v>167</v>
      </c>
    </row>
    <row r="151" spans="2:65" s="11" customFormat="1" ht="22.9" customHeight="1">
      <c r="B151" s="171"/>
      <c r="C151" s="172"/>
      <c r="D151" s="173" t="s">
        <v>76</v>
      </c>
      <c r="E151" s="185" t="s">
        <v>168</v>
      </c>
      <c r="F151" s="185" t="s">
        <v>169</v>
      </c>
      <c r="G151" s="172"/>
      <c r="H151" s="172"/>
      <c r="I151" s="175"/>
      <c r="J151" s="186">
        <f>BK151</f>
        <v>0</v>
      </c>
      <c r="K151" s="172"/>
      <c r="L151" s="177"/>
      <c r="M151" s="178"/>
      <c r="N151" s="179"/>
      <c r="O151" s="179"/>
      <c r="P151" s="180">
        <f>SUM(P152:P167)</f>
        <v>0</v>
      </c>
      <c r="Q151" s="179"/>
      <c r="R151" s="180">
        <f>SUM(R152:R167)</f>
        <v>1.2E-2</v>
      </c>
      <c r="S151" s="179"/>
      <c r="T151" s="181">
        <f>SUM(T152:T167)</f>
        <v>27.165228000000003</v>
      </c>
      <c r="AR151" s="182" t="s">
        <v>82</v>
      </c>
      <c r="AT151" s="183" t="s">
        <v>76</v>
      </c>
      <c r="AU151" s="183" t="s">
        <v>82</v>
      </c>
      <c r="AY151" s="182" t="s">
        <v>124</v>
      </c>
      <c r="BK151" s="184">
        <f>SUM(BK152:BK167)</f>
        <v>0</v>
      </c>
    </row>
    <row r="152" spans="2:65" s="1" customFormat="1" ht="24">
      <c r="B152" s="34"/>
      <c r="C152" s="187" t="s">
        <v>170</v>
      </c>
      <c r="D152" s="187" t="s">
        <v>127</v>
      </c>
      <c r="E152" s="188" t="s">
        <v>171</v>
      </c>
      <c r="F152" s="189" t="s">
        <v>172</v>
      </c>
      <c r="G152" s="190" t="s">
        <v>173</v>
      </c>
      <c r="H152" s="191">
        <v>1</v>
      </c>
      <c r="I152" s="192"/>
      <c r="J152" s="193">
        <f>ROUND(I152*H152,2)</f>
        <v>0</v>
      </c>
      <c r="K152" s="189" t="s">
        <v>131</v>
      </c>
      <c r="L152" s="38"/>
      <c r="M152" s="194" t="s">
        <v>1</v>
      </c>
      <c r="N152" s="195" t="s">
        <v>42</v>
      </c>
      <c r="O152" s="66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AR152" s="198" t="s">
        <v>132</v>
      </c>
      <c r="AT152" s="198" t="s">
        <v>127</v>
      </c>
      <c r="AU152" s="198" t="s">
        <v>84</v>
      </c>
      <c r="AY152" s="17" t="s">
        <v>124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7" t="s">
        <v>82</v>
      </c>
      <c r="BK152" s="199">
        <f>ROUND(I152*H152,2)</f>
        <v>0</v>
      </c>
      <c r="BL152" s="17" t="s">
        <v>132</v>
      </c>
      <c r="BM152" s="198" t="s">
        <v>174</v>
      </c>
    </row>
    <row r="153" spans="2:65" s="1" customFormat="1" ht="12">
      <c r="B153" s="34"/>
      <c r="C153" s="187" t="s">
        <v>168</v>
      </c>
      <c r="D153" s="187" t="s">
        <v>127</v>
      </c>
      <c r="E153" s="188" t="s">
        <v>175</v>
      </c>
      <c r="F153" s="189" t="s">
        <v>176</v>
      </c>
      <c r="G153" s="190" t="s">
        <v>130</v>
      </c>
      <c r="H153" s="191">
        <v>300</v>
      </c>
      <c r="I153" s="192"/>
      <c r="J153" s="193">
        <f>ROUND(I153*H153,2)</f>
        <v>0</v>
      </c>
      <c r="K153" s="189" t="s">
        <v>131</v>
      </c>
      <c r="L153" s="38"/>
      <c r="M153" s="194" t="s">
        <v>1</v>
      </c>
      <c r="N153" s="195" t="s">
        <v>42</v>
      </c>
      <c r="O153" s="66"/>
      <c r="P153" s="196">
        <f>O153*H153</f>
        <v>0</v>
      </c>
      <c r="Q153" s="196">
        <v>4.0000000000000003E-5</v>
      </c>
      <c r="R153" s="196">
        <f>Q153*H153</f>
        <v>1.2E-2</v>
      </c>
      <c r="S153" s="196">
        <v>0</v>
      </c>
      <c r="T153" s="197">
        <f>S153*H153</f>
        <v>0</v>
      </c>
      <c r="AR153" s="198" t="s">
        <v>132</v>
      </c>
      <c r="AT153" s="198" t="s">
        <v>127</v>
      </c>
      <c r="AU153" s="198" t="s">
        <v>84</v>
      </c>
      <c r="AY153" s="17" t="s">
        <v>124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7" t="s">
        <v>82</v>
      </c>
      <c r="BK153" s="199">
        <f>ROUND(I153*H153,2)</f>
        <v>0</v>
      </c>
      <c r="BL153" s="17" t="s">
        <v>132</v>
      </c>
      <c r="BM153" s="198" t="s">
        <v>177</v>
      </c>
    </row>
    <row r="154" spans="2:65" s="13" customFormat="1">
      <c r="B154" s="211"/>
      <c r="C154" s="212"/>
      <c r="D154" s="202" t="s">
        <v>137</v>
      </c>
      <c r="E154" s="213" t="s">
        <v>1</v>
      </c>
      <c r="F154" s="214" t="s">
        <v>178</v>
      </c>
      <c r="G154" s="212"/>
      <c r="H154" s="215">
        <v>300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137</v>
      </c>
      <c r="AU154" s="221" t="s">
        <v>84</v>
      </c>
      <c r="AV154" s="13" t="s">
        <v>84</v>
      </c>
      <c r="AW154" s="13" t="s">
        <v>34</v>
      </c>
      <c r="AX154" s="13" t="s">
        <v>82</v>
      </c>
      <c r="AY154" s="221" t="s">
        <v>124</v>
      </c>
    </row>
    <row r="155" spans="2:65" s="1" customFormat="1" ht="24">
      <c r="B155" s="34"/>
      <c r="C155" s="187" t="s">
        <v>179</v>
      </c>
      <c r="D155" s="187" t="s">
        <v>127</v>
      </c>
      <c r="E155" s="188" t="s">
        <v>180</v>
      </c>
      <c r="F155" s="189" t="s">
        <v>181</v>
      </c>
      <c r="G155" s="190" t="s">
        <v>182</v>
      </c>
      <c r="H155" s="191">
        <v>9.8940000000000001</v>
      </c>
      <c r="I155" s="192"/>
      <c r="J155" s="193">
        <f>ROUND(I155*H155,2)</f>
        <v>0</v>
      </c>
      <c r="K155" s="189" t="s">
        <v>131</v>
      </c>
      <c r="L155" s="38"/>
      <c r="M155" s="194" t="s">
        <v>1</v>
      </c>
      <c r="N155" s="195" t="s">
        <v>42</v>
      </c>
      <c r="O155" s="66"/>
      <c r="P155" s="196">
        <f>O155*H155</f>
        <v>0</v>
      </c>
      <c r="Q155" s="196">
        <v>0</v>
      </c>
      <c r="R155" s="196">
        <f>Q155*H155</f>
        <v>0</v>
      </c>
      <c r="S155" s="196">
        <v>2.2000000000000002</v>
      </c>
      <c r="T155" s="197">
        <f>S155*H155</f>
        <v>21.766800000000003</v>
      </c>
      <c r="AR155" s="198" t="s">
        <v>132</v>
      </c>
      <c r="AT155" s="198" t="s">
        <v>127</v>
      </c>
      <c r="AU155" s="198" t="s">
        <v>84</v>
      </c>
      <c r="AY155" s="17" t="s">
        <v>124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7" t="s">
        <v>82</v>
      </c>
      <c r="BK155" s="199">
        <f>ROUND(I155*H155,2)</f>
        <v>0</v>
      </c>
      <c r="BL155" s="17" t="s">
        <v>132</v>
      </c>
      <c r="BM155" s="198" t="s">
        <v>183</v>
      </c>
    </row>
    <row r="156" spans="2:65" s="12" customFormat="1">
      <c r="B156" s="200"/>
      <c r="C156" s="201"/>
      <c r="D156" s="202" t="s">
        <v>137</v>
      </c>
      <c r="E156" s="203" t="s">
        <v>1</v>
      </c>
      <c r="F156" s="204" t="s">
        <v>184</v>
      </c>
      <c r="G156" s="201"/>
      <c r="H156" s="203" t="s">
        <v>1</v>
      </c>
      <c r="I156" s="205"/>
      <c r="J156" s="201"/>
      <c r="K156" s="201"/>
      <c r="L156" s="206"/>
      <c r="M156" s="207"/>
      <c r="N156" s="208"/>
      <c r="O156" s="208"/>
      <c r="P156" s="208"/>
      <c r="Q156" s="208"/>
      <c r="R156" s="208"/>
      <c r="S156" s="208"/>
      <c r="T156" s="209"/>
      <c r="AT156" s="210" t="s">
        <v>137</v>
      </c>
      <c r="AU156" s="210" t="s">
        <v>84</v>
      </c>
      <c r="AV156" s="12" t="s">
        <v>82</v>
      </c>
      <c r="AW156" s="12" t="s">
        <v>34</v>
      </c>
      <c r="AX156" s="12" t="s">
        <v>77</v>
      </c>
      <c r="AY156" s="210" t="s">
        <v>124</v>
      </c>
    </row>
    <row r="157" spans="2:65" s="13" customFormat="1">
      <c r="B157" s="211"/>
      <c r="C157" s="212"/>
      <c r="D157" s="202" t="s">
        <v>137</v>
      </c>
      <c r="E157" s="213" t="s">
        <v>1</v>
      </c>
      <c r="F157" s="214" t="s">
        <v>185</v>
      </c>
      <c r="G157" s="212"/>
      <c r="H157" s="215">
        <v>9.8940000000000001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137</v>
      </c>
      <c r="AU157" s="221" t="s">
        <v>84</v>
      </c>
      <c r="AV157" s="13" t="s">
        <v>84</v>
      </c>
      <c r="AW157" s="13" t="s">
        <v>34</v>
      </c>
      <c r="AX157" s="13" t="s">
        <v>82</v>
      </c>
      <c r="AY157" s="221" t="s">
        <v>124</v>
      </c>
    </row>
    <row r="158" spans="2:65" s="1" customFormat="1" ht="24">
      <c r="B158" s="34"/>
      <c r="C158" s="187" t="s">
        <v>186</v>
      </c>
      <c r="D158" s="187" t="s">
        <v>127</v>
      </c>
      <c r="E158" s="188" t="s">
        <v>187</v>
      </c>
      <c r="F158" s="189" t="s">
        <v>188</v>
      </c>
      <c r="G158" s="190" t="s">
        <v>182</v>
      </c>
      <c r="H158" s="191">
        <v>9.8940000000000001</v>
      </c>
      <c r="I158" s="192"/>
      <c r="J158" s="193">
        <f>ROUND(I158*H158,2)</f>
        <v>0</v>
      </c>
      <c r="K158" s="189" t="s">
        <v>131</v>
      </c>
      <c r="L158" s="38"/>
      <c r="M158" s="194" t="s">
        <v>1</v>
      </c>
      <c r="N158" s="195" t="s">
        <v>42</v>
      </c>
      <c r="O158" s="66"/>
      <c r="P158" s="196">
        <f>O158*H158</f>
        <v>0</v>
      </c>
      <c r="Q158" s="196">
        <v>0</v>
      </c>
      <c r="R158" s="196">
        <f>Q158*H158</f>
        <v>0</v>
      </c>
      <c r="S158" s="196">
        <v>4.3999999999999997E-2</v>
      </c>
      <c r="T158" s="197">
        <f>S158*H158</f>
        <v>0.435336</v>
      </c>
      <c r="AR158" s="198" t="s">
        <v>132</v>
      </c>
      <c r="AT158" s="198" t="s">
        <v>127</v>
      </c>
      <c r="AU158" s="198" t="s">
        <v>84</v>
      </c>
      <c r="AY158" s="17" t="s">
        <v>124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7" t="s">
        <v>82</v>
      </c>
      <c r="BK158" s="199">
        <f>ROUND(I158*H158,2)</f>
        <v>0</v>
      </c>
      <c r="BL158" s="17" t="s">
        <v>132</v>
      </c>
      <c r="BM158" s="198" t="s">
        <v>189</v>
      </c>
    </row>
    <row r="159" spans="2:65" s="1" customFormat="1" ht="24">
      <c r="B159" s="34"/>
      <c r="C159" s="187" t="s">
        <v>190</v>
      </c>
      <c r="D159" s="187" t="s">
        <v>127</v>
      </c>
      <c r="E159" s="188" t="s">
        <v>191</v>
      </c>
      <c r="F159" s="189" t="s">
        <v>192</v>
      </c>
      <c r="G159" s="190" t="s">
        <v>173</v>
      </c>
      <c r="H159" s="191">
        <v>8</v>
      </c>
      <c r="I159" s="192"/>
      <c r="J159" s="193">
        <f>ROUND(I159*H159,2)</f>
        <v>0</v>
      </c>
      <c r="K159" s="189" t="s">
        <v>1</v>
      </c>
      <c r="L159" s="38"/>
      <c r="M159" s="194" t="s">
        <v>1</v>
      </c>
      <c r="N159" s="195" t="s">
        <v>42</v>
      </c>
      <c r="O159" s="66"/>
      <c r="P159" s="196">
        <f>O159*H159</f>
        <v>0</v>
      </c>
      <c r="Q159" s="196">
        <v>0</v>
      </c>
      <c r="R159" s="196">
        <f>Q159*H159</f>
        <v>0</v>
      </c>
      <c r="S159" s="196">
        <v>0.27</v>
      </c>
      <c r="T159" s="197">
        <f>S159*H159</f>
        <v>2.16</v>
      </c>
      <c r="AR159" s="198" t="s">
        <v>132</v>
      </c>
      <c r="AT159" s="198" t="s">
        <v>127</v>
      </c>
      <c r="AU159" s="198" t="s">
        <v>84</v>
      </c>
      <c r="AY159" s="17" t="s">
        <v>124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7" t="s">
        <v>82</v>
      </c>
      <c r="BK159" s="199">
        <f>ROUND(I159*H159,2)</f>
        <v>0</v>
      </c>
      <c r="BL159" s="17" t="s">
        <v>132</v>
      </c>
      <c r="BM159" s="198" t="s">
        <v>193</v>
      </c>
    </row>
    <row r="160" spans="2:65" s="12" customFormat="1">
      <c r="B160" s="200"/>
      <c r="C160" s="201"/>
      <c r="D160" s="202" t="s">
        <v>137</v>
      </c>
      <c r="E160" s="203" t="s">
        <v>1</v>
      </c>
      <c r="F160" s="204" t="s">
        <v>194</v>
      </c>
      <c r="G160" s="201"/>
      <c r="H160" s="203" t="s">
        <v>1</v>
      </c>
      <c r="I160" s="205"/>
      <c r="J160" s="201"/>
      <c r="K160" s="201"/>
      <c r="L160" s="206"/>
      <c r="M160" s="207"/>
      <c r="N160" s="208"/>
      <c r="O160" s="208"/>
      <c r="P160" s="208"/>
      <c r="Q160" s="208"/>
      <c r="R160" s="208"/>
      <c r="S160" s="208"/>
      <c r="T160" s="209"/>
      <c r="AT160" s="210" t="s">
        <v>137</v>
      </c>
      <c r="AU160" s="210" t="s">
        <v>84</v>
      </c>
      <c r="AV160" s="12" t="s">
        <v>82</v>
      </c>
      <c r="AW160" s="12" t="s">
        <v>34</v>
      </c>
      <c r="AX160" s="12" t="s">
        <v>77</v>
      </c>
      <c r="AY160" s="210" t="s">
        <v>124</v>
      </c>
    </row>
    <row r="161" spans="2:65" s="13" customFormat="1">
      <c r="B161" s="211"/>
      <c r="C161" s="212"/>
      <c r="D161" s="202" t="s">
        <v>137</v>
      </c>
      <c r="E161" s="213" t="s">
        <v>1</v>
      </c>
      <c r="F161" s="214" t="s">
        <v>170</v>
      </c>
      <c r="G161" s="212"/>
      <c r="H161" s="215">
        <v>8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137</v>
      </c>
      <c r="AU161" s="221" t="s">
        <v>84</v>
      </c>
      <c r="AV161" s="13" t="s">
        <v>84</v>
      </c>
      <c r="AW161" s="13" t="s">
        <v>34</v>
      </c>
      <c r="AX161" s="13" t="s">
        <v>82</v>
      </c>
      <c r="AY161" s="221" t="s">
        <v>124</v>
      </c>
    </row>
    <row r="162" spans="2:65" s="1" customFormat="1" ht="24">
      <c r="B162" s="34"/>
      <c r="C162" s="187" t="s">
        <v>195</v>
      </c>
      <c r="D162" s="187" t="s">
        <v>127</v>
      </c>
      <c r="E162" s="188" t="s">
        <v>196</v>
      </c>
      <c r="F162" s="189" t="s">
        <v>197</v>
      </c>
      <c r="G162" s="190" t="s">
        <v>173</v>
      </c>
      <c r="H162" s="191">
        <v>20</v>
      </c>
      <c r="I162" s="192"/>
      <c r="J162" s="193">
        <f>ROUND(I162*H162,2)</f>
        <v>0</v>
      </c>
      <c r="K162" s="189" t="s">
        <v>131</v>
      </c>
      <c r="L162" s="38"/>
      <c r="M162" s="194" t="s">
        <v>1</v>
      </c>
      <c r="N162" s="195" t="s">
        <v>42</v>
      </c>
      <c r="O162" s="66"/>
      <c r="P162" s="196">
        <f>O162*H162</f>
        <v>0</v>
      </c>
      <c r="Q162" s="196">
        <v>0</v>
      </c>
      <c r="R162" s="196">
        <f>Q162*H162</f>
        <v>0</v>
      </c>
      <c r="S162" s="196">
        <v>1E-3</v>
      </c>
      <c r="T162" s="197">
        <f>S162*H162</f>
        <v>0.02</v>
      </c>
      <c r="AR162" s="198" t="s">
        <v>132</v>
      </c>
      <c r="AT162" s="198" t="s">
        <v>127</v>
      </c>
      <c r="AU162" s="198" t="s">
        <v>84</v>
      </c>
      <c r="AY162" s="17" t="s">
        <v>124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7" t="s">
        <v>82</v>
      </c>
      <c r="BK162" s="199">
        <f>ROUND(I162*H162,2)</f>
        <v>0</v>
      </c>
      <c r="BL162" s="17" t="s">
        <v>132</v>
      </c>
      <c r="BM162" s="198" t="s">
        <v>198</v>
      </c>
    </row>
    <row r="163" spans="2:65" s="12" customFormat="1">
      <c r="B163" s="200"/>
      <c r="C163" s="201"/>
      <c r="D163" s="202" t="s">
        <v>137</v>
      </c>
      <c r="E163" s="203" t="s">
        <v>1</v>
      </c>
      <c r="F163" s="204" t="s">
        <v>199</v>
      </c>
      <c r="G163" s="201"/>
      <c r="H163" s="203" t="s">
        <v>1</v>
      </c>
      <c r="I163" s="205"/>
      <c r="J163" s="201"/>
      <c r="K163" s="201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137</v>
      </c>
      <c r="AU163" s="210" t="s">
        <v>84</v>
      </c>
      <c r="AV163" s="12" t="s">
        <v>82</v>
      </c>
      <c r="AW163" s="12" t="s">
        <v>34</v>
      </c>
      <c r="AX163" s="12" t="s">
        <v>77</v>
      </c>
      <c r="AY163" s="210" t="s">
        <v>124</v>
      </c>
    </row>
    <row r="164" spans="2:65" s="13" customFormat="1">
      <c r="B164" s="211"/>
      <c r="C164" s="212"/>
      <c r="D164" s="202" t="s">
        <v>137</v>
      </c>
      <c r="E164" s="213" t="s">
        <v>1</v>
      </c>
      <c r="F164" s="214" t="s">
        <v>200</v>
      </c>
      <c r="G164" s="212"/>
      <c r="H164" s="215">
        <v>20</v>
      </c>
      <c r="I164" s="216"/>
      <c r="J164" s="212"/>
      <c r="K164" s="212"/>
      <c r="L164" s="217"/>
      <c r="M164" s="218"/>
      <c r="N164" s="219"/>
      <c r="O164" s="219"/>
      <c r="P164" s="219"/>
      <c r="Q164" s="219"/>
      <c r="R164" s="219"/>
      <c r="S164" s="219"/>
      <c r="T164" s="220"/>
      <c r="AT164" s="221" t="s">
        <v>137</v>
      </c>
      <c r="AU164" s="221" t="s">
        <v>84</v>
      </c>
      <c r="AV164" s="13" t="s">
        <v>84</v>
      </c>
      <c r="AW164" s="13" t="s">
        <v>34</v>
      </c>
      <c r="AX164" s="13" t="s">
        <v>82</v>
      </c>
      <c r="AY164" s="221" t="s">
        <v>124</v>
      </c>
    </row>
    <row r="165" spans="2:65" s="1" customFormat="1" ht="24">
      <c r="B165" s="34"/>
      <c r="C165" s="187" t="s">
        <v>201</v>
      </c>
      <c r="D165" s="187" t="s">
        <v>127</v>
      </c>
      <c r="E165" s="188" t="s">
        <v>202</v>
      </c>
      <c r="F165" s="189" t="s">
        <v>203</v>
      </c>
      <c r="G165" s="190" t="s">
        <v>130</v>
      </c>
      <c r="H165" s="191">
        <v>60.502000000000002</v>
      </c>
      <c r="I165" s="192"/>
      <c r="J165" s="193">
        <f>ROUND(I165*H165,2)</f>
        <v>0</v>
      </c>
      <c r="K165" s="189" t="s">
        <v>131</v>
      </c>
      <c r="L165" s="38"/>
      <c r="M165" s="194" t="s">
        <v>1</v>
      </c>
      <c r="N165" s="195" t="s">
        <v>42</v>
      </c>
      <c r="O165" s="66"/>
      <c r="P165" s="196">
        <f>O165*H165</f>
        <v>0</v>
      </c>
      <c r="Q165" s="196">
        <v>0</v>
      </c>
      <c r="R165" s="196">
        <f>Q165*H165</f>
        <v>0</v>
      </c>
      <c r="S165" s="196">
        <v>4.5999999999999999E-2</v>
      </c>
      <c r="T165" s="197">
        <f>S165*H165</f>
        <v>2.7830919999999999</v>
      </c>
      <c r="AR165" s="198" t="s">
        <v>132</v>
      </c>
      <c r="AT165" s="198" t="s">
        <v>127</v>
      </c>
      <c r="AU165" s="198" t="s">
        <v>84</v>
      </c>
      <c r="AY165" s="17" t="s">
        <v>124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7" t="s">
        <v>82</v>
      </c>
      <c r="BK165" s="199">
        <f>ROUND(I165*H165,2)</f>
        <v>0</v>
      </c>
      <c r="BL165" s="17" t="s">
        <v>132</v>
      </c>
      <c r="BM165" s="198" t="s">
        <v>204</v>
      </c>
    </row>
    <row r="166" spans="2:65" s="12" customFormat="1">
      <c r="B166" s="200"/>
      <c r="C166" s="201"/>
      <c r="D166" s="202" t="s">
        <v>137</v>
      </c>
      <c r="E166" s="203" t="s">
        <v>1</v>
      </c>
      <c r="F166" s="204" t="s">
        <v>205</v>
      </c>
      <c r="G166" s="201"/>
      <c r="H166" s="203" t="s">
        <v>1</v>
      </c>
      <c r="I166" s="205"/>
      <c r="J166" s="201"/>
      <c r="K166" s="201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137</v>
      </c>
      <c r="AU166" s="210" t="s">
        <v>84</v>
      </c>
      <c r="AV166" s="12" t="s">
        <v>82</v>
      </c>
      <c r="AW166" s="12" t="s">
        <v>34</v>
      </c>
      <c r="AX166" s="12" t="s">
        <v>77</v>
      </c>
      <c r="AY166" s="210" t="s">
        <v>124</v>
      </c>
    </row>
    <row r="167" spans="2:65" s="13" customFormat="1">
      <c r="B167" s="211"/>
      <c r="C167" s="212"/>
      <c r="D167" s="202" t="s">
        <v>137</v>
      </c>
      <c r="E167" s="213" t="s">
        <v>1</v>
      </c>
      <c r="F167" s="214" t="s">
        <v>206</v>
      </c>
      <c r="G167" s="212"/>
      <c r="H167" s="215">
        <v>60.502000000000002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137</v>
      </c>
      <c r="AU167" s="221" t="s">
        <v>84</v>
      </c>
      <c r="AV167" s="13" t="s">
        <v>84</v>
      </c>
      <c r="AW167" s="13" t="s">
        <v>34</v>
      </c>
      <c r="AX167" s="13" t="s">
        <v>82</v>
      </c>
      <c r="AY167" s="221" t="s">
        <v>124</v>
      </c>
    </row>
    <row r="168" spans="2:65" s="11" customFormat="1" ht="22.9" customHeight="1">
      <c r="B168" s="171"/>
      <c r="C168" s="172"/>
      <c r="D168" s="173" t="s">
        <v>76</v>
      </c>
      <c r="E168" s="185" t="s">
        <v>207</v>
      </c>
      <c r="F168" s="185" t="s">
        <v>208</v>
      </c>
      <c r="G168" s="172"/>
      <c r="H168" s="172"/>
      <c r="I168" s="175"/>
      <c r="J168" s="186">
        <f>BK168</f>
        <v>0</v>
      </c>
      <c r="K168" s="172"/>
      <c r="L168" s="177"/>
      <c r="M168" s="178"/>
      <c r="N168" s="179"/>
      <c r="O168" s="179"/>
      <c r="P168" s="180">
        <f>SUM(P169:P173)</f>
        <v>0</v>
      </c>
      <c r="Q168" s="179"/>
      <c r="R168" s="180">
        <f>SUM(R169:R173)</f>
        <v>0</v>
      </c>
      <c r="S168" s="179"/>
      <c r="T168" s="181">
        <f>SUM(T169:T173)</f>
        <v>0</v>
      </c>
      <c r="AR168" s="182" t="s">
        <v>82</v>
      </c>
      <c r="AT168" s="183" t="s">
        <v>76</v>
      </c>
      <c r="AU168" s="183" t="s">
        <v>82</v>
      </c>
      <c r="AY168" s="182" t="s">
        <v>124</v>
      </c>
      <c r="BK168" s="184">
        <f>SUM(BK169:BK173)</f>
        <v>0</v>
      </c>
    </row>
    <row r="169" spans="2:65" s="1" customFormat="1" ht="24">
      <c r="B169" s="34"/>
      <c r="C169" s="187" t="s">
        <v>8</v>
      </c>
      <c r="D169" s="187" t="s">
        <v>127</v>
      </c>
      <c r="E169" s="188" t="s">
        <v>209</v>
      </c>
      <c r="F169" s="189" t="s">
        <v>210</v>
      </c>
      <c r="G169" s="190" t="s">
        <v>211</v>
      </c>
      <c r="H169" s="191">
        <v>34.009</v>
      </c>
      <c r="I169" s="192"/>
      <c r="J169" s="193">
        <f>ROUND(I169*H169,2)</f>
        <v>0</v>
      </c>
      <c r="K169" s="189" t="s">
        <v>131</v>
      </c>
      <c r="L169" s="38"/>
      <c r="M169" s="194" t="s">
        <v>1</v>
      </c>
      <c r="N169" s="195" t="s">
        <v>42</v>
      </c>
      <c r="O169" s="66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AR169" s="198" t="s">
        <v>132</v>
      </c>
      <c r="AT169" s="198" t="s">
        <v>127</v>
      </c>
      <c r="AU169" s="198" t="s">
        <v>84</v>
      </c>
      <c r="AY169" s="17" t="s">
        <v>124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7" t="s">
        <v>82</v>
      </c>
      <c r="BK169" s="199">
        <f>ROUND(I169*H169,2)</f>
        <v>0</v>
      </c>
      <c r="BL169" s="17" t="s">
        <v>132</v>
      </c>
      <c r="BM169" s="198" t="s">
        <v>212</v>
      </c>
    </row>
    <row r="170" spans="2:65" s="1" customFormat="1" ht="24">
      <c r="B170" s="34"/>
      <c r="C170" s="187" t="s">
        <v>213</v>
      </c>
      <c r="D170" s="187" t="s">
        <v>127</v>
      </c>
      <c r="E170" s="188" t="s">
        <v>214</v>
      </c>
      <c r="F170" s="189" t="s">
        <v>215</v>
      </c>
      <c r="G170" s="190" t="s">
        <v>211</v>
      </c>
      <c r="H170" s="191">
        <v>34.009</v>
      </c>
      <c r="I170" s="192"/>
      <c r="J170" s="193">
        <f>ROUND(I170*H170,2)</f>
        <v>0</v>
      </c>
      <c r="K170" s="189" t="s">
        <v>131</v>
      </c>
      <c r="L170" s="38"/>
      <c r="M170" s="194" t="s">
        <v>1</v>
      </c>
      <c r="N170" s="195" t="s">
        <v>42</v>
      </c>
      <c r="O170" s="66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AR170" s="198" t="s">
        <v>132</v>
      </c>
      <c r="AT170" s="198" t="s">
        <v>127</v>
      </c>
      <c r="AU170" s="198" t="s">
        <v>84</v>
      </c>
      <c r="AY170" s="17" t="s">
        <v>124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7" t="s">
        <v>82</v>
      </c>
      <c r="BK170" s="199">
        <f>ROUND(I170*H170,2)</f>
        <v>0</v>
      </c>
      <c r="BL170" s="17" t="s">
        <v>132</v>
      </c>
      <c r="BM170" s="198" t="s">
        <v>216</v>
      </c>
    </row>
    <row r="171" spans="2:65" s="1" customFormat="1" ht="24">
      <c r="B171" s="34"/>
      <c r="C171" s="187" t="s">
        <v>217</v>
      </c>
      <c r="D171" s="187" t="s">
        <v>127</v>
      </c>
      <c r="E171" s="188" t="s">
        <v>218</v>
      </c>
      <c r="F171" s="189" t="s">
        <v>219</v>
      </c>
      <c r="G171" s="190" t="s">
        <v>211</v>
      </c>
      <c r="H171" s="191">
        <v>136.036</v>
      </c>
      <c r="I171" s="192"/>
      <c r="J171" s="193">
        <f>ROUND(I171*H171,2)</f>
        <v>0</v>
      </c>
      <c r="K171" s="189" t="s">
        <v>131</v>
      </c>
      <c r="L171" s="38"/>
      <c r="M171" s="194" t="s">
        <v>1</v>
      </c>
      <c r="N171" s="195" t="s">
        <v>42</v>
      </c>
      <c r="O171" s="66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AR171" s="198" t="s">
        <v>132</v>
      </c>
      <c r="AT171" s="198" t="s">
        <v>127</v>
      </c>
      <c r="AU171" s="198" t="s">
        <v>84</v>
      </c>
      <c r="AY171" s="17" t="s">
        <v>124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7" t="s">
        <v>82</v>
      </c>
      <c r="BK171" s="199">
        <f>ROUND(I171*H171,2)</f>
        <v>0</v>
      </c>
      <c r="BL171" s="17" t="s">
        <v>132</v>
      </c>
      <c r="BM171" s="198" t="s">
        <v>220</v>
      </c>
    </row>
    <row r="172" spans="2:65" s="13" customFormat="1">
      <c r="B172" s="211"/>
      <c r="C172" s="212"/>
      <c r="D172" s="202" t="s">
        <v>137</v>
      </c>
      <c r="E172" s="212"/>
      <c r="F172" s="214" t="s">
        <v>221</v>
      </c>
      <c r="G172" s="212"/>
      <c r="H172" s="215">
        <v>136.036</v>
      </c>
      <c r="I172" s="216"/>
      <c r="J172" s="212"/>
      <c r="K172" s="212"/>
      <c r="L172" s="217"/>
      <c r="M172" s="218"/>
      <c r="N172" s="219"/>
      <c r="O172" s="219"/>
      <c r="P172" s="219"/>
      <c r="Q172" s="219"/>
      <c r="R172" s="219"/>
      <c r="S172" s="219"/>
      <c r="T172" s="220"/>
      <c r="AT172" s="221" t="s">
        <v>137</v>
      </c>
      <c r="AU172" s="221" t="s">
        <v>84</v>
      </c>
      <c r="AV172" s="13" t="s">
        <v>84</v>
      </c>
      <c r="AW172" s="13" t="s">
        <v>4</v>
      </c>
      <c r="AX172" s="13" t="s">
        <v>82</v>
      </c>
      <c r="AY172" s="221" t="s">
        <v>124</v>
      </c>
    </row>
    <row r="173" spans="2:65" s="1" customFormat="1" ht="24">
      <c r="B173" s="34"/>
      <c r="C173" s="187" t="s">
        <v>222</v>
      </c>
      <c r="D173" s="187" t="s">
        <v>127</v>
      </c>
      <c r="E173" s="188" t="s">
        <v>223</v>
      </c>
      <c r="F173" s="189" t="s">
        <v>224</v>
      </c>
      <c r="G173" s="190" t="s">
        <v>211</v>
      </c>
      <c r="H173" s="191">
        <v>32.106999999999999</v>
      </c>
      <c r="I173" s="192"/>
      <c r="J173" s="193">
        <f>ROUND(I173*H173,2)</f>
        <v>0</v>
      </c>
      <c r="K173" s="189" t="s">
        <v>131</v>
      </c>
      <c r="L173" s="38"/>
      <c r="M173" s="194" t="s">
        <v>1</v>
      </c>
      <c r="N173" s="195" t="s">
        <v>42</v>
      </c>
      <c r="O173" s="66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AR173" s="198" t="s">
        <v>132</v>
      </c>
      <c r="AT173" s="198" t="s">
        <v>127</v>
      </c>
      <c r="AU173" s="198" t="s">
        <v>84</v>
      </c>
      <c r="AY173" s="17" t="s">
        <v>124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7" t="s">
        <v>82</v>
      </c>
      <c r="BK173" s="199">
        <f>ROUND(I173*H173,2)</f>
        <v>0</v>
      </c>
      <c r="BL173" s="17" t="s">
        <v>132</v>
      </c>
      <c r="BM173" s="198" t="s">
        <v>225</v>
      </c>
    </row>
    <row r="174" spans="2:65" s="11" customFormat="1" ht="25.9" customHeight="1">
      <c r="B174" s="171"/>
      <c r="C174" s="172"/>
      <c r="D174" s="173" t="s">
        <v>76</v>
      </c>
      <c r="E174" s="174" t="s">
        <v>226</v>
      </c>
      <c r="F174" s="174" t="s">
        <v>227</v>
      </c>
      <c r="G174" s="172"/>
      <c r="H174" s="172"/>
      <c r="I174" s="175"/>
      <c r="J174" s="176">
        <f>BK174</f>
        <v>0</v>
      </c>
      <c r="K174" s="172"/>
      <c r="L174" s="177"/>
      <c r="M174" s="178"/>
      <c r="N174" s="179"/>
      <c r="O174" s="179"/>
      <c r="P174" s="180">
        <f>P175+P212+P223+P237+P239+P242+P247+P256+P280+P285+P312</f>
        <v>0</v>
      </c>
      <c r="Q174" s="179"/>
      <c r="R174" s="180">
        <f>R175+R212+R223+R237+R239+R242+R247+R256+R280+R285+R312</f>
        <v>7.9742943799999981</v>
      </c>
      <c r="S174" s="179"/>
      <c r="T174" s="181">
        <f>T175+T212+T223+T237+T239+T242+T247+T256+T280+T285+T312</f>
        <v>6.8440338999999994</v>
      </c>
      <c r="AR174" s="182" t="s">
        <v>84</v>
      </c>
      <c r="AT174" s="183" t="s">
        <v>76</v>
      </c>
      <c r="AU174" s="183" t="s">
        <v>77</v>
      </c>
      <c r="AY174" s="182" t="s">
        <v>124</v>
      </c>
      <c r="BK174" s="184">
        <f>BK175+BK212+BK223+BK237+BK239+BK242+BK247+BK256+BK280+BK285+BK312</f>
        <v>0</v>
      </c>
    </row>
    <row r="175" spans="2:65" s="11" customFormat="1" ht="22.9" customHeight="1">
      <c r="B175" s="171"/>
      <c r="C175" s="172"/>
      <c r="D175" s="173" t="s">
        <v>76</v>
      </c>
      <c r="E175" s="185" t="s">
        <v>228</v>
      </c>
      <c r="F175" s="185" t="s">
        <v>229</v>
      </c>
      <c r="G175" s="172"/>
      <c r="H175" s="172"/>
      <c r="I175" s="175"/>
      <c r="J175" s="186">
        <f>BK175</f>
        <v>0</v>
      </c>
      <c r="K175" s="172"/>
      <c r="L175" s="177"/>
      <c r="M175" s="178"/>
      <c r="N175" s="179"/>
      <c r="O175" s="179"/>
      <c r="P175" s="180">
        <f>SUM(P176:P211)</f>
        <v>0</v>
      </c>
      <c r="Q175" s="179"/>
      <c r="R175" s="180">
        <f>SUM(R176:R211)</f>
        <v>0.96978341999999995</v>
      </c>
      <c r="S175" s="179"/>
      <c r="T175" s="181">
        <f>SUM(T176:T211)</f>
        <v>0</v>
      </c>
      <c r="AR175" s="182" t="s">
        <v>84</v>
      </c>
      <c r="AT175" s="183" t="s">
        <v>76</v>
      </c>
      <c r="AU175" s="183" t="s">
        <v>82</v>
      </c>
      <c r="AY175" s="182" t="s">
        <v>124</v>
      </c>
      <c r="BK175" s="184">
        <f>SUM(BK176:BK211)</f>
        <v>0</v>
      </c>
    </row>
    <row r="176" spans="2:65" s="1" customFormat="1" ht="12">
      <c r="B176" s="34"/>
      <c r="C176" s="187" t="s">
        <v>230</v>
      </c>
      <c r="D176" s="187" t="s">
        <v>127</v>
      </c>
      <c r="E176" s="188" t="s">
        <v>231</v>
      </c>
      <c r="F176" s="189" t="s">
        <v>232</v>
      </c>
      <c r="G176" s="190" t="s">
        <v>130</v>
      </c>
      <c r="H176" s="191">
        <v>41.387</v>
      </c>
      <c r="I176" s="192"/>
      <c r="J176" s="193">
        <f>ROUND(I176*H176,2)</f>
        <v>0</v>
      </c>
      <c r="K176" s="189" t="s">
        <v>131</v>
      </c>
      <c r="L176" s="38"/>
      <c r="M176" s="194" t="s">
        <v>1</v>
      </c>
      <c r="N176" s="195" t="s">
        <v>42</v>
      </c>
      <c r="O176" s="66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AR176" s="198" t="s">
        <v>213</v>
      </c>
      <c r="AT176" s="198" t="s">
        <v>127</v>
      </c>
      <c r="AU176" s="198" t="s">
        <v>84</v>
      </c>
      <c r="AY176" s="17" t="s">
        <v>124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7" t="s">
        <v>82</v>
      </c>
      <c r="BK176" s="199">
        <f>ROUND(I176*H176,2)</f>
        <v>0</v>
      </c>
      <c r="BL176" s="17" t="s">
        <v>213</v>
      </c>
      <c r="BM176" s="198" t="s">
        <v>233</v>
      </c>
    </row>
    <row r="177" spans="2:65" s="12" customFormat="1" ht="22.5">
      <c r="B177" s="200"/>
      <c r="C177" s="201"/>
      <c r="D177" s="202" t="s">
        <v>137</v>
      </c>
      <c r="E177" s="203" t="s">
        <v>1</v>
      </c>
      <c r="F177" s="204" t="s">
        <v>234</v>
      </c>
      <c r="G177" s="201"/>
      <c r="H177" s="203" t="s">
        <v>1</v>
      </c>
      <c r="I177" s="205"/>
      <c r="J177" s="201"/>
      <c r="K177" s="201"/>
      <c r="L177" s="206"/>
      <c r="M177" s="207"/>
      <c r="N177" s="208"/>
      <c r="O177" s="208"/>
      <c r="P177" s="208"/>
      <c r="Q177" s="208"/>
      <c r="R177" s="208"/>
      <c r="S177" s="208"/>
      <c r="T177" s="209"/>
      <c r="AT177" s="210" t="s">
        <v>137</v>
      </c>
      <c r="AU177" s="210" t="s">
        <v>84</v>
      </c>
      <c r="AV177" s="12" t="s">
        <v>82</v>
      </c>
      <c r="AW177" s="12" t="s">
        <v>34</v>
      </c>
      <c r="AX177" s="12" t="s">
        <v>77</v>
      </c>
      <c r="AY177" s="210" t="s">
        <v>124</v>
      </c>
    </row>
    <row r="178" spans="2:65" s="13" customFormat="1">
      <c r="B178" s="211"/>
      <c r="C178" s="212"/>
      <c r="D178" s="202" t="s">
        <v>137</v>
      </c>
      <c r="E178" s="213" t="s">
        <v>1</v>
      </c>
      <c r="F178" s="214" t="s">
        <v>235</v>
      </c>
      <c r="G178" s="212"/>
      <c r="H178" s="215">
        <v>41.387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137</v>
      </c>
      <c r="AU178" s="221" t="s">
        <v>84</v>
      </c>
      <c r="AV178" s="13" t="s">
        <v>84</v>
      </c>
      <c r="AW178" s="13" t="s">
        <v>34</v>
      </c>
      <c r="AX178" s="13" t="s">
        <v>82</v>
      </c>
      <c r="AY178" s="221" t="s">
        <v>124</v>
      </c>
    </row>
    <row r="179" spans="2:65" s="1" customFormat="1" ht="24">
      <c r="B179" s="34"/>
      <c r="C179" s="233" t="s">
        <v>236</v>
      </c>
      <c r="D179" s="233" t="s">
        <v>237</v>
      </c>
      <c r="E179" s="234" t="s">
        <v>238</v>
      </c>
      <c r="F179" s="235" t="s">
        <v>239</v>
      </c>
      <c r="G179" s="236" t="s">
        <v>240</v>
      </c>
      <c r="H179" s="237">
        <v>4.1390000000000002</v>
      </c>
      <c r="I179" s="238"/>
      <c r="J179" s="239">
        <f>ROUND(I179*H179,2)</f>
        <v>0</v>
      </c>
      <c r="K179" s="235" t="s">
        <v>1</v>
      </c>
      <c r="L179" s="240"/>
      <c r="M179" s="241" t="s">
        <v>1</v>
      </c>
      <c r="N179" s="242" t="s">
        <v>42</v>
      </c>
      <c r="O179" s="66"/>
      <c r="P179" s="196">
        <f>O179*H179</f>
        <v>0</v>
      </c>
      <c r="Q179" s="196">
        <v>1E-3</v>
      </c>
      <c r="R179" s="196">
        <f>Q179*H179</f>
        <v>4.1390000000000003E-3</v>
      </c>
      <c r="S179" s="196">
        <v>0</v>
      </c>
      <c r="T179" s="197">
        <f>S179*H179</f>
        <v>0</v>
      </c>
      <c r="AR179" s="198" t="s">
        <v>241</v>
      </c>
      <c r="AT179" s="198" t="s">
        <v>237</v>
      </c>
      <c r="AU179" s="198" t="s">
        <v>84</v>
      </c>
      <c r="AY179" s="17" t="s">
        <v>124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7" t="s">
        <v>82</v>
      </c>
      <c r="BK179" s="199">
        <f>ROUND(I179*H179,2)</f>
        <v>0</v>
      </c>
      <c r="BL179" s="17" t="s">
        <v>213</v>
      </c>
      <c r="BM179" s="198" t="s">
        <v>242</v>
      </c>
    </row>
    <row r="180" spans="2:65" s="13" customFormat="1">
      <c r="B180" s="211"/>
      <c r="C180" s="212"/>
      <c r="D180" s="202" t="s">
        <v>137</v>
      </c>
      <c r="E180" s="213" t="s">
        <v>1</v>
      </c>
      <c r="F180" s="214" t="s">
        <v>243</v>
      </c>
      <c r="G180" s="212"/>
      <c r="H180" s="215">
        <v>4.1390000000000002</v>
      </c>
      <c r="I180" s="216"/>
      <c r="J180" s="212"/>
      <c r="K180" s="212"/>
      <c r="L180" s="217"/>
      <c r="M180" s="218"/>
      <c r="N180" s="219"/>
      <c r="O180" s="219"/>
      <c r="P180" s="219"/>
      <c r="Q180" s="219"/>
      <c r="R180" s="219"/>
      <c r="S180" s="219"/>
      <c r="T180" s="220"/>
      <c r="AT180" s="221" t="s">
        <v>137</v>
      </c>
      <c r="AU180" s="221" t="s">
        <v>84</v>
      </c>
      <c r="AV180" s="13" t="s">
        <v>84</v>
      </c>
      <c r="AW180" s="13" t="s">
        <v>34</v>
      </c>
      <c r="AX180" s="13" t="s">
        <v>82</v>
      </c>
      <c r="AY180" s="221" t="s">
        <v>124</v>
      </c>
    </row>
    <row r="181" spans="2:65" s="1" customFormat="1" ht="24">
      <c r="B181" s="34"/>
      <c r="C181" s="187" t="s">
        <v>7</v>
      </c>
      <c r="D181" s="187" t="s">
        <v>127</v>
      </c>
      <c r="E181" s="188" t="s">
        <v>244</v>
      </c>
      <c r="F181" s="189" t="s">
        <v>245</v>
      </c>
      <c r="G181" s="190" t="s">
        <v>146</v>
      </c>
      <c r="H181" s="191">
        <v>755.11</v>
      </c>
      <c r="I181" s="192"/>
      <c r="J181" s="193">
        <f>ROUND(I181*H181,2)</f>
        <v>0</v>
      </c>
      <c r="K181" s="189" t="s">
        <v>131</v>
      </c>
      <c r="L181" s="38"/>
      <c r="M181" s="194" t="s">
        <v>1</v>
      </c>
      <c r="N181" s="195" t="s">
        <v>42</v>
      </c>
      <c r="O181" s="66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AR181" s="198" t="s">
        <v>213</v>
      </c>
      <c r="AT181" s="198" t="s">
        <v>127</v>
      </c>
      <c r="AU181" s="198" t="s">
        <v>84</v>
      </c>
      <c r="AY181" s="17" t="s">
        <v>124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7" t="s">
        <v>82</v>
      </c>
      <c r="BK181" s="199">
        <f>ROUND(I181*H181,2)</f>
        <v>0</v>
      </c>
      <c r="BL181" s="17" t="s">
        <v>213</v>
      </c>
      <c r="BM181" s="198" t="s">
        <v>246</v>
      </c>
    </row>
    <row r="182" spans="2:65" s="12" customFormat="1">
      <c r="B182" s="200"/>
      <c r="C182" s="201"/>
      <c r="D182" s="202" t="s">
        <v>137</v>
      </c>
      <c r="E182" s="203" t="s">
        <v>1</v>
      </c>
      <c r="F182" s="204" t="s">
        <v>247</v>
      </c>
      <c r="G182" s="201"/>
      <c r="H182" s="203" t="s">
        <v>1</v>
      </c>
      <c r="I182" s="205"/>
      <c r="J182" s="201"/>
      <c r="K182" s="201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137</v>
      </c>
      <c r="AU182" s="210" t="s">
        <v>84</v>
      </c>
      <c r="AV182" s="12" t="s">
        <v>82</v>
      </c>
      <c r="AW182" s="12" t="s">
        <v>34</v>
      </c>
      <c r="AX182" s="12" t="s">
        <v>77</v>
      </c>
      <c r="AY182" s="210" t="s">
        <v>124</v>
      </c>
    </row>
    <row r="183" spans="2:65" s="13" customFormat="1">
      <c r="B183" s="211"/>
      <c r="C183" s="212"/>
      <c r="D183" s="202" t="s">
        <v>137</v>
      </c>
      <c r="E183" s="213" t="s">
        <v>1</v>
      </c>
      <c r="F183" s="214" t="s">
        <v>248</v>
      </c>
      <c r="G183" s="212"/>
      <c r="H183" s="215">
        <v>162.6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137</v>
      </c>
      <c r="AU183" s="221" t="s">
        <v>84</v>
      </c>
      <c r="AV183" s="13" t="s">
        <v>84</v>
      </c>
      <c r="AW183" s="13" t="s">
        <v>34</v>
      </c>
      <c r="AX183" s="13" t="s">
        <v>77</v>
      </c>
      <c r="AY183" s="221" t="s">
        <v>124</v>
      </c>
    </row>
    <row r="184" spans="2:65" s="13" customFormat="1">
      <c r="B184" s="211"/>
      <c r="C184" s="212"/>
      <c r="D184" s="202" t="s">
        <v>137</v>
      </c>
      <c r="E184" s="213" t="s">
        <v>1</v>
      </c>
      <c r="F184" s="214" t="s">
        <v>249</v>
      </c>
      <c r="G184" s="212"/>
      <c r="H184" s="215">
        <v>67.38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137</v>
      </c>
      <c r="AU184" s="221" t="s">
        <v>84</v>
      </c>
      <c r="AV184" s="13" t="s">
        <v>84</v>
      </c>
      <c r="AW184" s="13" t="s">
        <v>34</v>
      </c>
      <c r="AX184" s="13" t="s">
        <v>77</v>
      </c>
      <c r="AY184" s="221" t="s">
        <v>124</v>
      </c>
    </row>
    <row r="185" spans="2:65" s="13" customFormat="1">
      <c r="B185" s="211"/>
      <c r="C185" s="212"/>
      <c r="D185" s="202" t="s">
        <v>137</v>
      </c>
      <c r="E185" s="213" t="s">
        <v>1</v>
      </c>
      <c r="F185" s="214" t="s">
        <v>250</v>
      </c>
      <c r="G185" s="212"/>
      <c r="H185" s="215">
        <v>-10.54</v>
      </c>
      <c r="I185" s="216"/>
      <c r="J185" s="212"/>
      <c r="K185" s="212"/>
      <c r="L185" s="217"/>
      <c r="M185" s="218"/>
      <c r="N185" s="219"/>
      <c r="O185" s="219"/>
      <c r="P185" s="219"/>
      <c r="Q185" s="219"/>
      <c r="R185" s="219"/>
      <c r="S185" s="219"/>
      <c r="T185" s="220"/>
      <c r="AT185" s="221" t="s">
        <v>137</v>
      </c>
      <c r="AU185" s="221" t="s">
        <v>84</v>
      </c>
      <c r="AV185" s="13" t="s">
        <v>84</v>
      </c>
      <c r="AW185" s="13" t="s">
        <v>34</v>
      </c>
      <c r="AX185" s="13" t="s">
        <v>77</v>
      </c>
      <c r="AY185" s="221" t="s">
        <v>124</v>
      </c>
    </row>
    <row r="186" spans="2:65" s="15" customFormat="1">
      <c r="B186" s="243"/>
      <c r="C186" s="244"/>
      <c r="D186" s="202" t="s">
        <v>137</v>
      </c>
      <c r="E186" s="245" t="s">
        <v>1</v>
      </c>
      <c r="F186" s="246" t="s">
        <v>251</v>
      </c>
      <c r="G186" s="244"/>
      <c r="H186" s="247">
        <v>219.44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AT186" s="253" t="s">
        <v>137</v>
      </c>
      <c r="AU186" s="253" t="s">
        <v>84</v>
      </c>
      <c r="AV186" s="15" t="s">
        <v>143</v>
      </c>
      <c r="AW186" s="15" t="s">
        <v>34</v>
      </c>
      <c r="AX186" s="15" t="s">
        <v>77</v>
      </c>
      <c r="AY186" s="253" t="s">
        <v>124</v>
      </c>
    </row>
    <row r="187" spans="2:65" s="12" customFormat="1">
      <c r="B187" s="200"/>
      <c r="C187" s="201"/>
      <c r="D187" s="202" t="s">
        <v>137</v>
      </c>
      <c r="E187" s="203" t="s">
        <v>1</v>
      </c>
      <c r="F187" s="204" t="s">
        <v>252</v>
      </c>
      <c r="G187" s="201"/>
      <c r="H187" s="203" t="s">
        <v>1</v>
      </c>
      <c r="I187" s="205"/>
      <c r="J187" s="201"/>
      <c r="K187" s="201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137</v>
      </c>
      <c r="AU187" s="210" t="s">
        <v>84</v>
      </c>
      <c r="AV187" s="12" t="s">
        <v>82</v>
      </c>
      <c r="AW187" s="12" t="s">
        <v>34</v>
      </c>
      <c r="AX187" s="12" t="s">
        <v>77</v>
      </c>
      <c r="AY187" s="210" t="s">
        <v>124</v>
      </c>
    </row>
    <row r="188" spans="2:65" s="13" customFormat="1">
      <c r="B188" s="211"/>
      <c r="C188" s="212"/>
      <c r="D188" s="202" t="s">
        <v>137</v>
      </c>
      <c r="E188" s="213" t="s">
        <v>1</v>
      </c>
      <c r="F188" s="214" t="s">
        <v>253</v>
      </c>
      <c r="G188" s="212"/>
      <c r="H188" s="215">
        <v>130</v>
      </c>
      <c r="I188" s="216"/>
      <c r="J188" s="212"/>
      <c r="K188" s="212"/>
      <c r="L188" s="217"/>
      <c r="M188" s="218"/>
      <c r="N188" s="219"/>
      <c r="O188" s="219"/>
      <c r="P188" s="219"/>
      <c r="Q188" s="219"/>
      <c r="R188" s="219"/>
      <c r="S188" s="219"/>
      <c r="T188" s="220"/>
      <c r="AT188" s="221" t="s">
        <v>137</v>
      </c>
      <c r="AU188" s="221" t="s">
        <v>84</v>
      </c>
      <c r="AV188" s="13" t="s">
        <v>84</v>
      </c>
      <c r="AW188" s="13" t="s">
        <v>34</v>
      </c>
      <c r="AX188" s="13" t="s">
        <v>77</v>
      </c>
      <c r="AY188" s="221" t="s">
        <v>124</v>
      </c>
    </row>
    <row r="189" spans="2:65" s="12" customFormat="1">
      <c r="B189" s="200"/>
      <c r="C189" s="201"/>
      <c r="D189" s="202" t="s">
        <v>137</v>
      </c>
      <c r="E189" s="203" t="s">
        <v>1</v>
      </c>
      <c r="F189" s="204" t="s">
        <v>254</v>
      </c>
      <c r="G189" s="201"/>
      <c r="H189" s="203" t="s">
        <v>1</v>
      </c>
      <c r="I189" s="205"/>
      <c r="J189" s="201"/>
      <c r="K189" s="201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137</v>
      </c>
      <c r="AU189" s="210" t="s">
        <v>84</v>
      </c>
      <c r="AV189" s="12" t="s">
        <v>82</v>
      </c>
      <c r="AW189" s="12" t="s">
        <v>34</v>
      </c>
      <c r="AX189" s="12" t="s">
        <v>77</v>
      </c>
      <c r="AY189" s="210" t="s">
        <v>124</v>
      </c>
    </row>
    <row r="190" spans="2:65" s="13" customFormat="1">
      <c r="B190" s="211"/>
      <c r="C190" s="212"/>
      <c r="D190" s="202" t="s">
        <v>137</v>
      </c>
      <c r="E190" s="213" t="s">
        <v>1</v>
      </c>
      <c r="F190" s="214" t="s">
        <v>255</v>
      </c>
      <c r="G190" s="212"/>
      <c r="H190" s="215">
        <v>106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137</v>
      </c>
      <c r="AU190" s="221" t="s">
        <v>84</v>
      </c>
      <c r="AV190" s="13" t="s">
        <v>84</v>
      </c>
      <c r="AW190" s="13" t="s">
        <v>34</v>
      </c>
      <c r="AX190" s="13" t="s">
        <v>77</v>
      </c>
      <c r="AY190" s="221" t="s">
        <v>124</v>
      </c>
    </row>
    <row r="191" spans="2:65" s="12" customFormat="1">
      <c r="B191" s="200"/>
      <c r="C191" s="201"/>
      <c r="D191" s="202" t="s">
        <v>137</v>
      </c>
      <c r="E191" s="203" t="s">
        <v>1</v>
      </c>
      <c r="F191" s="204" t="s">
        <v>256</v>
      </c>
      <c r="G191" s="201"/>
      <c r="H191" s="203" t="s">
        <v>1</v>
      </c>
      <c r="I191" s="205"/>
      <c r="J191" s="201"/>
      <c r="K191" s="201"/>
      <c r="L191" s="206"/>
      <c r="M191" s="207"/>
      <c r="N191" s="208"/>
      <c r="O191" s="208"/>
      <c r="P191" s="208"/>
      <c r="Q191" s="208"/>
      <c r="R191" s="208"/>
      <c r="S191" s="208"/>
      <c r="T191" s="209"/>
      <c r="AT191" s="210" t="s">
        <v>137</v>
      </c>
      <c r="AU191" s="210" t="s">
        <v>84</v>
      </c>
      <c r="AV191" s="12" t="s">
        <v>82</v>
      </c>
      <c r="AW191" s="12" t="s">
        <v>34</v>
      </c>
      <c r="AX191" s="12" t="s">
        <v>77</v>
      </c>
      <c r="AY191" s="210" t="s">
        <v>124</v>
      </c>
    </row>
    <row r="192" spans="2:65" s="13" customFormat="1">
      <c r="B192" s="211"/>
      <c r="C192" s="212"/>
      <c r="D192" s="202" t="s">
        <v>137</v>
      </c>
      <c r="E192" s="213" t="s">
        <v>1</v>
      </c>
      <c r="F192" s="214" t="s">
        <v>257</v>
      </c>
      <c r="G192" s="212"/>
      <c r="H192" s="215">
        <v>61.9</v>
      </c>
      <c r="I192" s="216"/>
      <c r="J192" s="212"/>
      <c r="K192" s="212"/>
      <c r="L192" s="217"/>
      <c r="M192" s="218"/>
      <c r="N192" s="219"/>
      <c r="O192" s="219"/>
      <c r="P192" s="219"/>
      <c r="Q192" s="219"/>
      <c r="R192" s="219"/>
      <c r="S192" s="219"/>
      <c r="T192" s="220"/>
      <c r="AT192" s="221" t="s">
        <v>137</v>
      </c>
      <c r="AU192" s="221" t="s">
        <v>84</v>
      </c>
      <c r="AV192" s="13" t="s">
        <v>84</v>
      </c>
      <c r="AW192" s="13" t="s">
        <v>34</v>
      </c>
      <c r="AX192" s="13" t="s">
        <v>77</v>
      </c>
      <c r="AY192" s="221" t="s">
        <v>124</v>
      </c>
    </row>
    <row r="193" spans="2:65" s="12" customFormat="1">
      <c r="B193" s="200"/>
      <c r="C193" s="201"/>
      <c r="D193" s="202" t="s">
        <v>137</v>
      </c>
      <c r="E193" s="203" t="s">
        <v>1</v>
      </c>
      <c r="F193" s="204" t="s">
        <v>258</v>
      </c>
      <c r="G193" s="201"/>
      <c r="H193" s="203" t="s">
        <v>1</v>
      </c>
      <c r="I193" s="205"/>
      <c r="J193" s="201"/>
      <c r="K193" s="201"/>
      <c r="L193" s="206"/>
      <c r="M193" s="207"/>
      <c r="N193" s="208"/>
      <c r="O193" s="208"/>
      <c r="P193" s="208"/>
      <c r="Q193" s="208"/>
      <c r="R193" s="208"/>
      <c r="S193" s="208"/>
      <c r="T193" s="209"/>
      <c r="AT193" s="210" t="s">
        <v>137</v>
      </c>
      <c r="AU193" s="210" t="s">
        <v>84</v>
      </c>
      <c r="AV193" s="12" t="s">
        <v>82</v>
      </c>
      <c r="AW193" s="12" t="s">
        <v>34</v>
      </c>
      <c r="AX193" s="12" t="s">
        <v>77</v>
      </c>
      <c r="AY193" s="210" t="s">
        <v>124</v>
      </c>
    </row>
    <row r="194" spans="2:65" s="13" customFormat="1">
      <c r="B194" s="211"/>
      <c r="C194" s="212"/>
      <c r="D194" s="202" t="s">
        <v>137</v>
      </c>
      <c r="E194" s="213" t="s">
        <v>1</v>
      </c>
      <c r="F194" s="214" t="s">
        <v>259</v>
      </c>
      <c r="G194" s="212"/>
      <c r="H194" s="215">
        <v>237.77</v>
      </c>
      <c r="I194" s="216"/>
      <c r="J194" s="212"/>
      <c r="K194" s="212"/>
      <c r="L194" s="217"/>
      <c r="M194" s="218"/>
      <c r="N194" s="219"/>
      <c r="O194" s="219"/>
      <c r="P194" s="219"/>
      <c r="Q194" s="219"/>
      <c r="R194" s="219"/>
      <c r="S194" s="219"/>
      <c r="T194" s="220"/>
      <c r="AT194" s="221" t="s">
        <v>137</v>
      </c>
      <c r="AU194" s="221" t="s">
        <v>84</v>
      </c>
      <c r="AV194" s="13" t="s">
        <v>84</v>
      </c>
      <c r="AW194" s="13" t="s">
        <v>34</v>
      </c>
      <c r="AX194" s="13" t="s">
        <v>77</v>
      </c>
      <c r="AY194" s="221" t="s">
        <v>124</v>
      </c>
    </row>
    <row r="195" spans="2:65" s="14" customFormat="1">
      <c r="B195" s="222"/>
      <c r="C195" s="223"/>
      <c r="D195" s="202" t="s">
        <v>137</v>
      </c>
      <c r="E195" s="224" t="s">
        <v>1</v>
      </c>
      <c r="F195" s="225" t="s">
        <v>142</v>
      </c>
      <c r="G195" s="223"/>
      <c r="H195" s="226">
        <v>755.11</v>
      </c>
      <c r="I195" s="227"/>
      <c r="J195" s="223"/>
      <c r="K195" s="223"/>
      <c r="L195" s="228"/>
      <c r="M195" s="229"/>
      <c r="N195" s="230"/>
      <c r="O195" s="230"/>
      <c r="P195" s="230"/>
      <c r="Q195" s="230"/>
      <c r="R195" s="230"/>
      <c r="S195" s="230"/>
      <c r="T195" s="231"/>
      <c r="AT195" s="232" t="s">
        <v>137</v>
      </c>
      <c r="AU195" s="232" t="s">
        <v>84</v>
      </c>
      <c r="AV195" s="14" t="s">
        <v>132</v>
      </c>
      <c r="AW195" s="14" t="s">
        <v>34</v>
      </c>
      <c r="AX195" s="14" t="s">
        <v>82</v>
      </c>
      <c r="AY195" s="232" t="s">
        <v>124</v>
      </c>
    </row>
    <row r="196" spans="2:65" s="1" customFormat="1" ht="12">
      <c r="B196" s="34"/>
      <c r="C196" s="233" t="s">
        <v>260</v>
      </c>
      <c r="D196" s="233" t="s">
        <v>237</v>
      </c>
      <c r="E196" s="234" t="s">
        <v>261</v>
      </c>
      <c r="F196" s="235" t="s">
        <v>262</v>
      </c>
      <c r="G196" s="236" t="s">
        <v>146</v>
      </c>
      <c r="H196" s="237">
        <v>402.15300000000002</v>
      </c>
      <c r="I196" s="238"/>
      <c r="J196" s="239">
        <f>ROUND(I196*H196,2)</f>
        <v>0</v>
      </c>
      <c r="K196" s="235" t="s">
        <v>131</v>
      </c>
      <c r="L196" s="240"/>
      <c r="M196" s="241" t="s">
        <v>1</v>
      </c>
      <c r="N196" s="242" t="s">
        <v>42</v>
      </c>
      <c r="O196" s="66"/>
      <c r="P196" s="196">
        <f>O196*H196</f>
        <v>0</v>
      </c>
      <c r="Q196" s="196">
        <v>8.0000000000000007E-5</v>
      </c>
      <c r="R196" s="196">
        <f>Q196*H196</f>
        <v>3.2172240000000005E-2</v>
      </c>
      <c r="S196" s="196">
        <v>0</v>
      </c>
      <c r="T196" s="197">
        <f>S196*H196</f>
        <v>0</v>
      </c>
      <c r="AR196" s="198" t="s">
        <v>241</v>
      </c>
      <c r="AT196" s="198" t="s">
        <v>237</v>
      </c>
      <c r="AU196" s="198" t="s">
        <v>84</v>
      </c>
      <c r="AY196" s="17" t="s">
        <v>124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7" t="s">
        <v>82</v>
      </c>
      <c r="BK196" s="199">
        <f>ROUND(I196*H196,2)</f>
        <v>0</v>
      </c>
      <c r="BL196" s="17" t="s">
        <v>213</v>
      </c>
      <c r="BM196" s="198" t="s">
        <v>263</v>
      </c>
    </row>
    <row r="197" spans="2:65" s="13" customFormat="1">
      <c r="B197" s="211"/>
      <c r="C197" s="212"/>
      <c r="D197" s="202" t="s">
        <v>137</v>
      </c>
      <c r="E197" s="213" t="s">
        <v>1</v>
      </c>
      <c r="F197" s="214" t="s">
        <v>264</v>
      </c>
      <c r="G197" s="212"/>
      <c r="H197" s="215">
        <v>402.15300000000002</v>
      </c>
      <c r="I197" s="216"/>
      <c r="J197" s="212"/>
      <c r="K197" s="212"/>
      <c r="L197" s="217"/>
      <c r="M197" s="218"/>
      <c r="N197" s="219"/>
      <c r="O197" s="219"/>
      <c r="P197" s="219"/>
      <c r="Q197" s="219"/>
      <c r="R197" s="219"/>
      <c r="S197" s="219"/>
      <c r="T197" s="220"/>
      <c r="AT197" s="221" t="s">
        <v>137</v>
      </c>
      <c r="AU197" s="221" t="s">
        <v>84</v>
      </c>
      <c r="AV197" s="13" t="s">
        <v>84</v>
      </c>
      <c r="AW197" s="13" t="s">
        <v>34</v>
      </c>
      <c r="AX197" s="13" t="s">
        <v>82</v>
      </c>
      <c r="AY197" s="221" t="s">
        <v>124</v>
      </c>
    </row>
    <row r="198" spans="2:65" s="1" customFormat="1" ht="24">
      <c r="B198" s="34"/>
      <c r="C198" s="233" t="s">
        <v>265</v>
      </c>
      <c r="D198" s="233" t="s">
        <v>237</v>
      </c>
      <c r="E198" s="234" t="s">
        <v>266</v>
      </c>
      <c r="F198" s="235" t="s">
        <v>267</v>
      </c>
      <c r="G198" s="236" t="s">
        <v>146</v>
      </c>
      <c r="H198" s="237">
        <v>130.70699999999999</v>
      </c>
      <c r="I198" s="238"/>
      <c r="J198" s="239">
        <f>ROUND(I198*H198,2)</f>
        <v>0</v>
      </c>
      <c r="K198" s="235" t="s">
        <v>131</v>
      </c>
      <c r="L198" s="240"/>
      <c r="M198" s="241" t="s">
        <v>1</v>
      </c>
      <c r="N198" s="242" t="s">
        <v>42</v>
      </c>
      <c r="O198" s="66"/>
      <c r="P198" s="196">
        <f>O198*H198</f>
        <v>0</v>
      </c>
      <c r="Q198" s="196">
        <v>9.0000000000000006E-5</v>
      </c>
      <c r="R198" s="196">
        <f>Q198*H198</f>
        <v>1.1763630000000001E-2</v>
      </c>
      <c r="S198" s="196">
        <v>0</v>
      </c>
      <c r="T198" s="197">
        <f>S198*H198</f>
        <v>0</v>
      </c>
      <c r="AR198" s="198" t="s">
        <v>241</v>
      </c>
      <c r="AT198" s="198" t="s">
        <v>237</v>
      </c>
      <c r="AU198" s="198" t="s">
        <v>84</v>
      </c>
      <c r="AY198" s="17" t="s">
        <v>124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7" t="s">
        <v>82</v>
      </c>
      <c r="BK198" s="199">
        <f>ROUND(I198*H198,2)</f>
        <v>0</v>
      </c>
      <c r="BL198" s="17" t="s">
        <v>213</v>
      </c>
      <c r="BM198" s="198" t="s">
        <v>268</v>
      </c>
    </row>
    <row r="199" spans="2:65" s="13" customFormat="1">
      <c r="B199" s="211"/>
      <c r="C199" s="212"/>
      <c r="D199" s="202" t="s">
        <v>137</v>
      </c>
      <c r="E199" s="213" t="s">
        <v>1</v>
      </c>
      <c r="F199" s="214" t="s">
        <v>269</v>
      </c>
      <c r="G199" s="212"/>
      <c r="H199" s="215">
        <v>130.70699999999999</v>
      </c>
      <c r="I199" s="216"/>
      <c r="J199" s="212"/>
      <c r="K199" s="212"/>
      <c r="L199" s="217"/>
      <c r="M199" s="218"/>
      <c r="N199" s="219"/>
      <c r="O199" s="219"/>
      <c r="P199" s="219"/>
      <c r="Q199" s="219"/>
      <c r="R199" s="219"/>
      <c r="S199" s="219"/>
      <c r="T199" s="220"/>
      <c r="AT199" s="221" t="s">
        <v>137</v>
      </c>
      <c r="AU199" s="221" t="s">
        <v>84</v>
      </c>
      <c r="AV199" s="13" t="s">
        <v>84</v>
      </c>
      <c r="AW199" s="13" t="s">
        <v>34</v>
      </c>
      <c r="AX199" s="13" t="s">
        <v>82</v>
      </c>
      <c r="AY199" s="221" t="s">
        <v>124</v>
      </c>
    </row>
    <row r="200" spans="2:65" s="1" customFormat="1" ht="12">
      <c r="B200" s="34"/>
      <c r="C200" s="233" t="s">
        <v>270</v>
      </c>
      <c r="D200" s="233" t="s">
        <v>237</v>
      </c>
      <c r="E200" s="234" t="s">
        <v>271</v>
      </c>
      <c r="F200" s="235" t="s">
        <v>272</v>
      </c>
      <c r="G200" s="236" t="s">
        <v>146</v>
      </c>
      <c r="H200" s="237">
        <v>244.90299999999999</v>
      </c>
      <c r="I200" s="238"/>
      <c r="J200" s="239">
        <f>ROUND(I200*H200,2)</f>
        <v>0</v>
      </c>
      <c r="K200" s="235" t="s">
        <v>131</v>
      </c>
      <c r="L200" s="240"/>
      <c r="M200" s="241" t="s">
        <v>1</v>
      </c>
      <c r="N200" s="242" t="s">
        <v>42</v>
      </c>
      <c r="O200" s="66"/>
      <c r="P200" s="196">
        <f>O200*H200</f>
        <v>0</v>
      </c>
      <c r="Q200" s="196">
        <v>1.0000000000000001E-5</v>
      </c>
      <c r="R200" s="196">
        <f>Q200*H200</f>
        <v>2.44903E-3</v>
      </c>
      <c r="S200" s="196">
        <v>0</v>
      </c>
      <c r="T200" s="197">
        <f>S200*H200</f>
        <v>0</v>
      </c>
      <c r="AR200" s="198" t="s">
        <v>241</v>
      </c>
      <c r="AT200" s="198" t="s">
        <v>237</v>
      </c>
      <c r="AU200" s="198" t="s">
        <v>84</v>
      </c>
      <c r="AY200" s="17" t="s">
        <v>124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7" t="s">
        <v>82</v>
      </c>
      <c r="BK200" s="199">
        <f>ROUND(I200*H200,2)</f>
        <v>0</v>
      </c>
      <c r="BL200" s="17" t="s">
        <v>213</v>
      </c>
      <c r="BM200" s="198" t="s">
        <v>273</v>
      </c>
    </row>
    <row r="201" spans="2:65" s="13" customFormat="1">
      <c r="B201" s="211"/>
      <c r="C201" s="212"/>
      <c r="D201" s="202" t="s">
        <v>137</v>
      </c>
      <c r="E201" s="213" t="s">
        <v>1</v>
      </c>
      <c r="F201" s="214" t="s">
        <v>274</v>
      </c>
      <c r="G201" s="212"/>
      <c r="H201" s="215">
        <v>244.90299999999999</v>
      </c>
      <c r="I201" s="216"/>
      <c r="J201" s="212"/>
      <c r="K201" s="212"/>
      <c r="L201" s="217"/>
      <c r="M201" s="218"/>
      <c r="N201" s="219"/>
      <c r="O201" s="219"/>
      <c r="P201" s="219"/>
      <c r="Q201" s="219"/>
      <c r="R201" s="219"/>
      <c r="S201" s="219"/>
      <c r="T201" s="220"/>
      <c r="AT201" s="221" t="s">
        <v>137</v>
      </c>
      <c r="AU201" s="221" t="s">
        <v>84</v>
      </c>
      <c r="AV201" s="13" t="s">
        <v>84</v>
      </c>
      <c r="AW201" s="13" t="s">
        <v>34</v>
      </c>
      <c r="AX201" s="13" t="s">
        <v>82</v>
      </c>
      <c r="AY201" s="221" t="s">
        <v>124</v>
      </c>
    </row>
    <row r="202" spans="2:65" s="1" customFormat="1" ht="24">
      <c r="B202" s="34"/>
      <c r="C202" s="187" t="s">
        <v>275</v>
      </c>
      <c r="D202" s="187" t="s">
        <v>127</v>
      </c>
      <c r="E202" s="188" t="s">
        <v>276</v>
      </c>
      <c r="F202" s="189" t="s">
        <v>277</v>
      </c>
      <c r="G202" s="190" t="s">
        <v>130</v>
      </c>
      <c r="H202" s="191">
        <v>142.874</v>
      </c>
      <c r="I202" s="192"/>
      <c r="J202" s="193">
        <f>ROUND(I202*H202,2)</f>
        <v>0</v>
      </c>
      <c r="K202" s="189" t="s">
        <v>131</v>
      </c>
      <c r="L202" s="38"/>
      <c r="M202" s="194" t="s">
        <v>1</v>
      </c>
      <c r="N202" s="195" t="s">
        <v>42</v>
      </c>
      <c r="O202" s="66"/>
      <c r="P202" s="196">
        <f>O202*H202</f>
        <v>0</v>
      </c>
      <c r="Q202" s="196">
        <v>4.5199999999999997E-3</v>
      </c>
      <c r="R202" s="196">
        <f>Q202*H202</f>
        <v>0.64579047999999994</v>
      </c>
      <c r="S202" s="196">
        <v>0</v>
      </c>
      <c r="T202" s="197">
        <f>S202*H202</f>
        <v>0</v>
      </c>
      <c r="AR202" s="198" t="s">
        <v>213</v>
      </c>
      <c r="AT202" s="198" t="s">
        <v>127</v>
      </c>
      <c r="AU202" s="198" t="s">
        <v>84</v>
      </c>
      <c r="AY202" s="17" t="s">
        <v>124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7" t="s">
        <v>82</v>
      </c>
      <c r="BK202" s="199">
        <f>ROUND(I202*H202,2)</f>
        <v>0</v>
      </c>
      <c r="BL202" s="17" t="s">
        <v>213</v>
      </c>
      <c r="BM202" s="198" t="s">
        <v>278</v>
      </c>
    </row>
    <row r="203" spans="2:65" s="12" customFormat="1">
      <c r="B203" s="200"/>
      <c r="C203" s="201"/>
      <c r="D203" s="202" t="s">
        <v>137</v>
      </c>
      <c r="E203" s="203" t="s">
        <v>1</v>
      </c>
      <c r="F203" s="204" t="s">
        <v>279</v>
      </c>
      <c r="G203" s="201"/>
      <c r="H203" s="203" t="s">
        <v>1</v>
      </c>
      <c r="I203" s="205"/>
      <c r="J203" s="201"/>
      <c r="K203" s="201"/>
      <c r="L203" s="206"/>
      <c r="M203" s="207"/>
      <c r="N203" s="208"/>
      <c r="O203" s="208"/>
      <c r="P203" s="208"/>
      <c r="Q203" s="208"/>
      <c r="R203" s="208"/>
      <c r="S203" s="208"/>
      <c r="T203" s="209"/>
      <c r="AT203" s="210" t="s">
        <v>137</v>
      </c>
      <c r="AU203" s="210" t="s">
        <v>84</v>
      </c>
      <c r="AV203" s="12" t="s">
        <v>82</v>
      </c>
      <c r="AW203" s="12" t="s">
        <v>34</v>
      </c>
      <c r="AX203" s="12" t="s">
        <v>77</v>
      </c>
      <c r="AY203" s="210" t="s">
        <v>124</v>
      </c>
    </row>
    <row r="204" spans="2:65" s="13" customFormat="1">
      <c r="B204" s="211"/>
      <c r="C204" s="212"/>
      <c r="D204" s="202" t="s">
        <v>137</v>
      </c>
      <c r="E204" s="213" t="s">
        <v>1</v>
      </c>
      <c r="F204" s="214" t="s">
        <v>159</v>
      </c>
      <c r="G204" s="212"/>
      <c r="H204" s="215">
        <v>116.39700000000001</v>
      </c>
      <c r="I204" s="216"/>
      <c r="J204" s="212"/>
      <c r="K204" s="212"/>
      <c r="L204" s="217"/>
      <c r="M204" s="218"/>
      <c r="N204" s="219"/>
      <c r="O204" s="219"/>
      <c r="P204" s="219"/>
      <c r="Q204" s="219"/>
      <c r="R204" s="219"/>
      <c r="S204" s="219"/>
      <c r="T204" s="220"/>
      <c r="AT204" s="221" t="s">
        <v>137</v>
      </c>
      <c r="AU204" s="221" t="s">
        <v>84</v>
      </c>
      <c r="AV204" s="13" t="s">
        <v>84</v>
      </c>
      <c r="AW204" s="13" t="s">
        <v>34</v>
      </c>
      <c r="AX204" s="13" t="s">
        <v>77</v>
      </c>
      <c r="AY204" s="221" t="s">
        <v>124</v>
      </c>
    </row>
    <row r="205" spans="2:65" s="12" customFormat="1">
      <c r="B205" s="200"/>
      <c r="C205" s="201"/>
      <c r="D205" s="202" t="s">
        <v>137</v>
      </c>
      <c r="E205" s="203" t="s">
        <v>1</v>
      </c>
      <c r="F205" s="204" t="s">
        <v>280</v>
      </c>
      <c r="G205" s="201"/>
      <c r="H205" s="203" t="s">
        <v>1</v>
      </c>
      <c r="I205" s="205"/>
      <c r="J205" s="201"/>
      <c r="K205" s="201"/>
      <c r="L205" s="206"/>
      <c r="M205" s="207"/>
      <c r="N205" s="208"/>
      <c r="O205" s="208"/>
      <c r="P205" s="208"/>
      <c r="Q205" s="208"/>
      <c r="R205" s="208"/>
      <c r="S205" s="208"/>
      <c r="T205" s="209"/>
      <c r="AT205" s="210" t="s">
        <v>137</v>
      </c>
      <c r="AU205" s="210" t="s">
        <v>84</v>
      </c>
      <c r="AV205" s="12" t="s">
        <v>82</v>
      </c>
      <c r="AW205" s="12" t="s">
        <v>34</v>
      </c>
      <c r="AX205" s="12" t="s">
        <v>77</v>
      </c>
      <c r="AY205" s="210" t="s">
        <v>124</v>
      </c>
    </row>
    <row r="206" spans="2:65" s="13" customFormat="1">
      <c r="B206" s="211"/>
      <c r="C206" s="212"/>
      <c r="D206" s="202" t="s">
        <v>137</v>
      </c>
      <c r="E206" s="213" t="s">
        <v>1</v>
      </c>
      <c r="F206" s="214" t="s">
        <v>281</v>
      </c>
      <c r="G206" s="212"/>
      <c r="H206" s="215">
        <v>26.477</v>
      </c>
      <c r="I206" s="216"/>
      <c r="J206" s="212"/>
      <c r="K206" s="212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137</v>
      </c>
      <c r="AU206" s="221" t="s">
        <v>84</v>
      </c>
      <c r="AV206" s="13" t="s">
        <v>84</v>
      </c>
      <c r="AW206" s="13" t="s">
        <v>34</v>
      </c>
      <c r="AX206" s="13" t="s">
        <v>77</v>
      </c>
      <c r="AY206" s="221" t="s">
        <v>124</v>
      </c>
    </row>
    <row r="207" spans="2:65" s="14" customFormat="1">
      <c r="B207" s="222"/>
      <c r="C207" s="223"/>
      <c r="D207" s="202" t="s">
        <v>137</v>
      </c>
      <c r="E207" s="224" t="s">
        <v>1</v>
      </c>
      <c r="F207" s="225" t="s">
        <v>142</v>
      </c>
      <c r="G207" s="223"/>
      <c r="H207" s="226">
        <v>142.874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137</v>
      </c>
      <c r="AU207" s="232" t="s">
        <v>84</v>
      </c>
      <c r="AV207" s="14" t="s">
        <v>132</v>
      </c>
      <c r="AW207" s="14" t="s">
        <v>34</v>
      </c>
      <c r="AX207" s="14" t="s">
        <v>82</v>
      </c>
      <c r="AY207" s="232" t="s">
        <v>124</v>
      </c>
    </row>
    <row r="208" spans="2:65" s="1" customFormat="1" ht="12">
      <c r="B208" s="34"/>
      <c r="C208" s="187" t="s">
        <v>282</v>
      </c>
      <c r="D208" s="187" t="s">
        <v>127</v>
      </c>
      <c r="E208" s="188" t="s">
        <v>283</v>
      </c>
      <c r="F208" s="189" t="s">
        <v>284</v>
      </c>
      <c r="G208" s="190" t="s">
        <v>130</v>
      </c>
      <c r="H208" s="191">
        <v>60.502000000000002</v>
      </c>
      <c r="I208" s="192"/>
      <c r="J208" s="193">
        <f>ROUND(I208*H208,2)</f>
        <v>0</v>
      </c>
      <c r="K208" s="189" t="s">
        <v>131</v>
      </c>
      <c r="L208" s="38"/>
      <c r="M208" s="194" t="s">
        <v>1</v>
      </c>
      <c r="N208" s="195" t="s">
        <v>42</v>
      </c>
      <c r="O208" s="66"/>
      <c r="P208" s="196">
        <f>O208*H208</f>
        <v>0</v>
      </c>
      <c r="Q208" s="196">
        <v>4.5199999999999997E-3</v>
      </c>
      <c r="R208" s="196">
        <f>Q208*H208</f>
        <v>0.27346904</v>
      </c>
      <c r="S208" s="196">
        <v>0</v>
      </c>
      <c r="T208" s="197">
        <f>S208*H208</f>
        <v>0</v>
      </c>
      <c r="AR208" s="198" t="s">
        <v>213</v>
      </c>
      <c r="AT208" s="198" t="s">
        <v>127</v>
      </c>
      <c r="AU208" s="198" t="s">
        <v>84</v>
      </c>
      <c r="AY208" s="17" t="s">
        <v>124</v>
      </c>
      <c r="BE208" s="199">
        <f>IF(N208="základní",J208,0)</f>
        <v>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17" t="s">
        <v>82</v>
      </c>
      <c r="BK208" s="199">
        <f>ROUND(I208*H208,2)</f>
        <v>0</v>
      </c>
      <c r="BL208" s="17" t="s">
        <v>213</v>
      </c>
      <c r="BM208" s="198" t="s">
        <v>285</v>
      </c>
    </row>
    <row r="209" spans="2:65" s="12" customFormat="1">
      <c r="B209" s="200"/>
      <c r="C209" s="201"/>
      <c r="D209" s="202" t="s">
        <v>137</v>
      </c>
      <c r="E209" s="203" t="s">
        <v>1</v>
      </c>
      <c r="F209" s="204" t="s">
        <v>286</v>
      </c>
      <c r="G209" s="201"/>
      <c r="H209" s="203" t="s">
        <v>1</v>
      </c>
      <c r="I209" s="205"/>
      <c r="J209" s="201"/>
      <c r="K209" s="201"/>
      <c r="L209" s="206"/>
      <c r="M209" s="207"/>
      <c r="N209" s="208"/>
      <c r="O209" s="208"/>
      <c r="P209" s="208"/>
      <c r="Q209" s="208"/>
      <c r="R209" s="208"/>
      <c r="S209" s="208"/>
      <c r="T209" s="209"/>
      <c r="AT209" s="210" t="s">
        <v>137</v>
      </c>
      <c r="AU209" s="210" t="s">
        <v>84</v>
      </c>
      <c r="AV209" s="12" t="s">
        <v>82</v>
      </c>
      <c r="AW209" s="12" t="s">
        <v>34</v>
      </c>
      <c r="AX209" s="12" t="s">
        <v>77</v>
      </c>
      <c r="AY209" s="210" t="s">
        <v>124</v>
      </c>
    </row>
    <row r="210" spans="2:65" s="13" customFormat="1">
      <c r="B210" s="211"/>
      <c r="C210" s="212"/>
      <c r="D210" s="202" t="s">
        <v>137</v>
      </c>
      <c r="E210" s="213" t="s">
        <v>1</v>
      </c>
      <c r="F210" s="214" t="s">
        <v>206</v>
      </c>
      <c r="G210" s="212"/>
      <c r="H210" s="215">
        <v>60.502000000000002</v>
      </c>
      <c r="I210" s="216"/>
      <c r="J210" s="212"/>
      <c r="K210" s="212"/>
      <c r="L210" s="217"/>
      <c r="M210" s="218"/>
      <c r="N210" s="219"/>
      <c r="O210" s="219"/>
      <c r="P210" s="219"/>
      <c r="Q210" s="219"/>
      <c r="R210" s="219"/>
      <c r="S210" s="219"/>
      <c r="T210" s="220"/>
      <c r="AT210" s="221" t="s">
        <v>137</v>
      </c>
      <c r="AU210" s="221" t="s">
        <v>84</v>
      </c>
      <c r="AV210" s="13" t="s">
        <v>84</v>
      </c>
      <c r="AW210" s="13" t="s">
        <v>34</v>
      </c>
      <c r="AX210" s="13" t="s">
        <v>82</v>
      </c>
      <c r="AY210" s="221" t="s">
        <v>124</v>
      </c>
    </row>
    <row r="211" spans="2:65" s="1" customFormat="1" ht="24">
      <c r="B211" s="34"/>
      <c r="C211" s="187" t="s">
        <v>287</v>
      </c>
      <c r="D211" s="187" t="s">
        <v>127</v>
      </c>
      <c r="E211" s="188" t="s">
        <v>288</v>
      </c>
      <c r="F211" s="189" t="s">
        <v>289</v>
      </c>
      <c r="G211" s="190" t="s">
        <v>211</v>
      </c>
      <c r="H211" s="191">
        <v>0.97</v>
      </c>
      <c r="I211" s="192"/>
      <c r="J211" s="193">
        <f>ROUND(I211*H211,2)</f>
        <v>0</v>
      </c>
      <c r="K211" s="189" t="s">
        <v>131</v>
      </c>
      <c r="L211" s="38"/>
      <c r="M211" s="194" t="s">
        <v>1</v>
      </c>
      <c r="N211" s="195" t="s">
        <v>42</v>
      </c>
      <c r="O211" s="66"/>
      <c r="P211" s="196">
        <f>O211*H211</f>
        <v>0</v>
      </c>
      <c r="Q211" s="196">
        <v>0</v>
      </c>
      <c r="R211" s="196">
        <f>Q211*H211</f>
        <v>0</v>
      </c>
      <c r="S211" s="196">
        <v>0</v>
      </c>
      <c r="T211" s="197">
        <f>S211*H211</f>
        <v>0</v>
      </c>
      <c r="AR211" s="198" t="s">
        <v>213</v>
      </c>
      <c r="AT211" s="198" t="s">
        <v>127</v>
      </c>
      <c r="AU211" s="198" t="s">
        <v>84</v>
      </c>
      <c r="AY211" s="17" t="s">
        <v>124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7" t="s">
        <v>82</v>
      </c>
      <c r="BK211" s="199">
        <f>ROUND(I211*H211,2)</f>
        <v>0</v>
      </c>
      <c r="BL211" s="17" t="s">
        <v>213</v>
      </c>
      <c r="BM211" s="198" t="s">
        <v>290</v>
      </c>
    </row>
    <row r="212" spans="2:65" s="11" customFormat="1" ht="22.9" customHeight="1">
      <c r="B212" s="171"/>
      <c r="C212" s="172"/>
      <c r="D212" s="173" t="s">
        <v>76</v>
      </c>
      <c r="E212" s="185" t="s">
        <v>291</v>
      </c>
      <c r="F212" s="185" t="s">
        <v>292</v>
      </c>
      <c r="G212" s="172"/>
      <c r="H212" s="172"/>
      <c r="I212" s="175"/>
      <c r="J212" s="186">
        <f>BK212</f>
        <v>0</v>
      </c>
      <c r="K212" s="172"/>
      <c r="L212" s="177"/>
      <c r="M212" s="178"/>
      <c r="N212" s="179"/>
      <c r="O212" s="179"/>
      <c r="P212" s="180">
        <f>SUM(P213:P222)</f>
        <v>0</v>
      </c>
      <c r="Q212" s="179"/>
      <c r="R212" s="180">
        <f>SUM(R213:R222)</f>
        <v>0.35617499999999996</v>
      </c>
      <c r="S212" s="179"/>
      <c r="T212" s="181">
        <f>SUM(T213:T222)</f>
        <v>0.34919100000000003</v>
      </c>
      <c r="AR212" s="182" t="s">
        <v>84</v>
      </c>
      <c r="AT212" s="183" t="s">
        <v>76</v>
      </c>
      <c r="AU212" s="183" t="s">
        <v>82</v>
      </c>
      <c r="AY212" s="182" t="s">
        <v>124</v>
      </c>
      <c r="BK212" s="184">
        <f>SUM(BK213:BK222)</f>
        <v>0</v>
      </c>
    </row>
    <row r="213" spans="2:65" s="1" customFormat="1" ht="24">
      <c r="B213" s="34"/>
      <c r="C213" s="187" t="s">
        <v>293</v>
      </c>
      <c r="D213" s="187" t="s">
        <v>127</v>
      </c>
      <c r="E213" s="188" t="s">
        <v>294</v>
      </c>
      <c r="F213" s="189" t="s">
        <v>295</v>
      </c>
      <c r="G213" s="190" t="s">
        <v>130</v>
      </c>
      <c r="H213" s="191">
        <v>232.79400000000001</v>
      </c>
      <c r="I213" s="192"/>
      <c r="J213" s="193">
        <f>ROUND(I213*H213,2)</f>
        <v>0</v>
      </c>
      <c r="K213" s="189" t="s">
        <v>131</v>
      </c>
      <c r="L213" s="38"/>
      <c r="M213" s="194" t="s">
        <v>1</v>
      </c>
      <c r="N213" s="195" t="s">
        <v>42</v>
      </c>
      <c r="O213" s="66"/>
      <c r="P213" s="196">
        <f>O213*H213</f>
        <v>0</v>
      </c>
      <c r="Q213" s="196">
        <v>0</v>
      </c>
      <c r="R213" s="196">
        <f>Q213*H213</f>
        <v>0</v>
      </c>
      <c r="S213" s="196">
        <v>1.5E-3</v>
      </c>
      <c r="T213" s="197">
        <f>S213*H213</f>
        <v>0.34919100000000003</v>
      </c>
      <c r="AR213" s="198" t="s">
        <v>213</v>
      </c>
      <c r="AT213" s="198" t="s">
        <v>127</v>
      </c>
      <c r="AU213" s="198" t="s">
        <v>84</v>
      </c>
      <c r="AY213" s="17" t="s">
        <v>124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17" t="s">
        <v>82</v>
      </c>
      <c r="BK213" s="199">
        <f>ROUND(I213*H213,2)</f>
        <v>0</v>
      </c>
      <c r="BL213" s="17" t="s">
        <v>213</v>
      </c>
      <c r="BM213" s="198" t="s">
        <v>296</v>
      </c>
    </row>
    <row r="214" spans="2:65" s="12" customFormat="1">
      <c r="B214" s="200"/>
      <c r="C214" s="201"/>
      <c r="D214" s="202" t="s">
        <v>137</v>
      </c>
      <c r="E214" s="203" t="s">
        <v>1</v>
      </c>
      <c r="F214" s="204" t="s">
        <v>297</v>
      </c>
      <c r="G214" s="201"/>
      <c r="H214" s="203" t="s">
        <v>1</v>
      </c>
      <c r="I214" s="205"/>
      <c r="J214" s="201"/>
      <c r="K214" s="201"/>
      <c r="L214" s="206"/>
      <c r="M214" s="207"/>
      <c r="N214" s="208"/>
      <c r="O214" s="208"/>
      <c r="P214" s="208"/>
      <c r="Q214" s="208"/>
      <c r="R214" s="208"/>
      <c r="S214" s="208"/>
      <c r="T214" s="209"/>
      <c r="AT214" s="210" t="s">
        <v>137</v>
      </c>
      <c r="AU214" s="210" t="s">
        <v>84</v>
      </c>
      <c r="AV214" s="12" t="s">
        <v>82</v>
      </c>
      <c r="AW214" s="12" t="s">
        <v>34</v>
      </c>
      <c r="AX214" s="12" t="s">
        <v>77</v>
      </c>
      <c r="AY214" s="210" t="s">
        <v>124</v>
      </c>
    </row>
    <row r="215" spans="2:65" s="13" customFormat="1">
      <c r="B215" s="211"/>
      <c r="C215" s="212"/>
      <c r="D215" s="202" t="s">
        <v>137</v>
      </c>
      <c r="E215" s="213" t="s">
        <v>1</v>
      </c>
      <c r="F215" s="214" t="s">
        <v>298</v>
      </c>
      <c r="G215" s="212"/>
      <c r="H215" s="215">
        <v>232.79400000000001</v>
      </c>
      <c r="I215" s="216"/>
      <c r="J215" s="212"/>
      <c r="K215" s="212"/>
      <c r="L215" s="217"/>
      <c r="M215" s="218"/>
      <c r="N215" s="219"/>
      <c r="O215" s="219"/>
      <c r="P215" s="219"/>
      <c r="Q215" s="219"/>
      <c r="R215" s="219"/>
      <c r="S215" s="219"/>
      <c r="T215" s="220"/>
      <c r="AT215" s="221" t="s">
        <v>137</v>
      </c>
      <c r="AU215" s="221" t="s">
        <v>84</v>
      </c>
      <c r="AV215" s="13" t="s">
        <v>84</v>
      </c>
      <c r="AW215" s="13" t="s">
        <v>34</v>
      </c>
      <c r="AX215" s="13" t="s">
        <v>82</v>
      </c>
      <c r="AY215" s="221" t="s">
        <v>124</v>
      </c>
    </row>
    <row r="216" spans="2:65" s="1" customFormat="1" ht="24">
      <c r="B216" s="34"/>
      <c r="C216" s="187" t="s">
        <v>299</v>
      </c>
      <c r="D216" s="187" t="s">
        <v>127</v>
      </c>
      <c r="E216" s="188" t="s">
        <v>300</v>
      </c>
      <c r="F216" s="189" t="s">
        <v>301</v>
      </c>
      <c r="G216" s="190" t="s">
        <v>130</v>
      </c>
      <c r="H216" s="191">
        <v>116.39700000000001</v>
      </c>
      <c r="I216" s="192"/>
      <c r="J216" s="193">
        <f>ROUND(I216*H216,2)</f>
        <v>0</v>
      </c>
      <c r="K216" s="189" t="s">
        <v>131</v>
      </c>
      <c r="L216" s="38"/>
      <c r="M216" s="194" t="s">
        <v>1</v>
      </c>
      <c r="N216" s="195" t="s">
        <v>42</v>
      </c>
      <c r="O216" s="66"/>
      <c r="P216" s="196">
        <f>O216*H216</f>
        <v>0</v>
      </c>
      <c r="Q216" s="196">
        <v>0</v>
      </c>
      <c r="R216" s="196">
        <f>Q216*H216</f>
        <v>0</v>
      </c>
      <c r="S216" s="196">
        <v>0</v>
      </c>
      <c r="T216" s="197">
        <f>S216*H216</f>
        <v>0</v>
      </c>
      <c r="AR216" s="198" t="s">
        <v>213</v>
      </c>
      <c r="AT216" s="198" t="s">
        <v>127</v>
      </c>
      <c r="AU216" s="198" t="s">
        <v>84</v>
      </c>
      <c r="AY216" s="17" t="s">
        <v>124</v>
      </c>
      <c r="BE216" s="199">
        <f>IF(N216="základní",J216,0)</f>
        <v>0</v>
      </c>
      <c r="BF216" s="199">
        <f>IF(N216="snížená",J216,0)</f>
        <v>0</v>
      </c>
      <c r="BG216" s="199">
        <f>IF(N216="zákl. přenesená",J216,0)</f>
        <v>0</v>
      </c>
      <c r="BH216" s="199">
        <f>IF(N216="sníž. přenesená",J216,0)</f>
        <v>0</v>
      </c>
      <c r="BI216" s="199">
        <f>IF(N216="nulová",J216,0)</f>
        <v>0</v>
      </c>
      <c r="BJ216" s="17" t="s">
        <v>82</v>
      </c>
      <c r="BK216" s="199">
        <f>ROUND(I216*H216,2)</f>
        <v>0</v>
      </c>
      <c r="BL216" s="17" t="s">
        <v>213</v>
      </c>
      <c r="BM216" s="198" t="s">
        <v>302</v>
      </c>
    </row>
    <row r="217" spans="2:65" s="12" customFormat="1">
      <c r="B217" s="200"/>
      <c r="C217" s="201"/>
      <c r="D217" s="202" t="s">
        <v>137</v>
      </c>
      <c r="E217" s="203" t="s">
        <v>1</v>
      </c>
      <c r="F217" s="204" t="s">
        <v>303</v>
      </c>
      <c r="G217" s="201"/>
      <c r="H217" s="203" t="s">
        <v>1</v>
      </c>
      <c r="I217" s="205"/>
      <c r="J217" s="201"/>
      <c r="K217" s="201"/>
      <c r="L217" s="206"/>
      <c r="M217" s="207"/>
      <c r="N217" s="208"/>
      <c r="O217" s="208"/>
      <c r="P217" s="208"/>
      <c r="Q217" s="208"/>
      <c r="R217" s="208"/>
      <c r="S217" s="208"/>
      <c r="T217" s="209"/>
      <c r="AT217" s="210" t="s">
        <v>137</v>
      </c>
      <c r="AU217" s="210" t="s">
        <v>84</v>
      </c>
      <c r="AV217" s="12" t="s">
        <v>82</v>
      </c>
      <c r="AW217" s="12" t="s">
        <v>34</v>
      </c>
      <c r="AX217" s="12" t="s">
        <v>77</v>
      </c>
      <c r="AY217" s="210" t="s">
        <v>124</v>
      </c>
    </row>
    <row r="218" spans="2:65" s="13" customFormat="1">
      <c r="B218" s="211"/>
      <c r="C218" s="212"/>
      <c r="D218" s="202" t="s">
        <v>137</v>
      </c>
      <c r="E218" s="213" t="s">
        <v>1</v>
      </c>
      <c r="F218" s="214" t="s">
        <v>159</v>
      </c>
      <c r="G218" s="212"/>
      <c r="H218" s="215">
        <v>116.39700000000001</v>
      </c>
      <c r="I218" s="216"/>
      <c r="J218" s="212"/>
      <c r="K218" s="212"/>
      <c r="L218" s="217"/>
      <c r="M218" s="218"/>
      <c r="N218" s="219"/>
      <c r="O218" s="219"/>
      <c r="P218" s="219"/>
      <c r="Q218" s="219"/>
      <c r="R218" s="219"/>
      <c r="S218" s="219"/>
      <c r="T218" s="220"/>
      <c r="AT218" s="221" t="s">
        <v>137</v>
      </c>
      <c r="AU218" s="221" t="s">
        <v>84</v>
      </c>
      <c r="AV218" s="13" t="s">
        <v>84</v>
      </c>
      <c r="AW218" s="13" t="s">
        <v>34</v>
      </c>
      <c r="AX218" s="13" t="s">
        <v>82</v>
      </c>
      <c r="AY218" s="221" t="s">
        <v>124</v>
      </c>
    </row>
    <row r="219" spans="2:65" s="1" customFormat="1" ht="24">
      <c r="B219" s="34"/>
      <c r="C219" s="233" t="s">
        <v>304</v>
      </c>
      <c r="D219" s="233" t="s">
        <v>237</v>
      </c>
      <c r="E219" s="234" t="s">
        <v>305</v>
      </c>
      <c r="F219" s="235" t="s">
        <v>306</v>
      </c>
      <c r="G219" s="236" t="s">
        <v>130</v>
      </c>
      <c r="H219" s="237">
        <v>237.45</v>
      </c>
      <c r="I219" s="238"/>
      <c r="J219" s="239">
        <f>ROUND(I219*H219,2)</f>
        <v>0</v>
      </c>
      <c r="K219" s="235" t="s">
        <v>131</v>
      </c>
      <c r="L219" s="240"/>
      <c r="M219" s="241" t="s">
        <v>1</v>
      </c>
      <c r="N219" s="242" t="s">
        <v>42</v>
      </c>
      <c r="O219" s="66"/>
      <c r="P219" s="196">
        <f>O219*H219</f>
        <v>0</v>
      </c>
      <c r="Q219" s="196">
        <v>1.5E-3</v>
      </c>
      <c r="R219" s="196">
        <f>Q219*H219</f>
        <v>0.35617499999999996</v>
      </c>
      <c r="S219" s="196">
        <v>0</v>
      </c>
      <c r="T219" s="197">
        <f>S219*H219</f>
        <v>0</v>
      </c>
      <c r="AR219" s="198" t="s">
        <v>241</v>
      </c>
      <c r="AT219" s="198" t="s">
        <v>237</v>
      </c>
      <c r="AU219" s="198" t="s">
        <v>84</v>
      </c>
      <c r="AY219" s="17" t="s">
        <v>124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7" t="s">
        <v>82</v>
      </c>
      <c r="BK219" s="199">
        <f>ROUND(I219*H219,2)</f>
        <v>0</v>
      </c>
      <c r="BL219" s="17" t="s">
        <v>213</v>
      </c>
      <c r="BM219" s="198" t="s">
        <v>307</v>
      </c>
    </row>
    <row r="220" spans="2:65" s="13" customFormat="1">
      <c r="B220" s="211"/>
      <c r="C220" s="212"/>
      <c r="D220" s="202" t="s">
        <v>137</v>
      </c>
      <c r="E220" s="213" t="s">
        <v>1</v>
      </c>
      <c r="F220" s="214" t="s">
        <v>159</v>
      </c>
      <c r="G220" s="212"/>
      <c r="H220" s="215">
        <v>116.39700000000001</v>
      </c>
      <c r="I220" s="216"/>
      <c r="J220" s="212"/>
      <c r="K220" s="212"/>
      <c r="L220" s="217"/>
      <c r="M220" s="218"/>
      <c r="N220" s="219"/>
      <c r="O220" s="219"/>
      <c r="P220" s="219"/>
      <c r="Q220" s="219"/>
      <c r="R220" s="219"/>
      <c r="S220" s="219"/>
      <c r="T220" s="220"/>
      <c r="AT220" s="221" t="s">
        <v>137</v>
      </c>
      <c r="AU220" s="221" t="s">
        <v>84</v>
      </c>
      <c r="AV220" s="13" t="s">
        <v>84</v>
      </c>
      <c r="AW220" s="13" t="s">
        <v>34</v>
      </c>
      <c r="AX220" s="13" t="s">
        <v>82</v>
      </c>
      <c r="AY220" s="221" t="s">
        <v>124</v>
      </c>
    </row>
    <row r="221" spans="2:65" s="13" customFormat="1">
      <c r="B221" s="211"/>
      <c r="C221" s="212"/>
      <c r="D221" s="202" t="s">
        <v>137</v>
      </c>
      <c r="E221" s="212"/>
      <c r="F221" s="214" t="s">
        <v>308</v>
      </c>
      <c r="G221" s="212"/>
      <c r="H221" s="215">
        <v>237.45</v>
      </c>
      <c r="I221" s="216"/>
      <c r="J221" s="212"/>
      <c r="K221" s="212"/>
      <c r="L221" s="217"/>
      <c r="M221" s="218"/>
      <c r="N221" s="219"/>
      <c r="O221" s="219"/>
      <c r="P221" s="219"/>
      <c r="Q221" s="219"/>
      <c r="R221" s="219"/>
      <c r="S221" s="219"/>
      <c r="T221" s="220"/>
      <c r="AT221" s="221" t="s">
        <v>137</v>
      </c>
      <c r="AU221" s="221" t="s">
        <v>84</v>
      </c>
      <c r="AV221" s="13" t="s">
        <v>84</v>
      </c>
      <c r="AW221" s="13" t="s">
        <v>4</v>
      </c>
      <c r="AX221" s="13" t="s">
        <v>82</v>
      </c>
      <c r="AY221" s="221" t="s">
        <v>124</v>
      </c>
    </row>
    <row r="222" spans="2:65" s="1" customFormat="1" ht="12">
      <c r="B222" s="34"/>
      <c r="C222" s="187" t="s">
        <v>309</v>
      </c>
      <c r="D222" s="187" t="s">
        <v>127</v>
      </c>
      <c r="E222" s="188" t="s">
        <v>310</v>
      </c>
      <c r="F222" s="189" t="s">
        <v>311</v>
      </c>
      <c r="G222" s="190" t="s">
        <v>211</v>
      </c>
      <c r="H222" s="191">
        <v>0.35599999999999998</v>
      </c>
      <c r="I222" s="192"/>
      <c r="J222" s="193">
        <f>ROUND(I222*H222,2)</f>
        <v>0</v>
      </c>
      <c r="K222" s="189" t="s">
        <v>131</v>
      </c>
      <c r="L222" s="38"/>
      <c r="M222" s="194" t="s">
        <v>1</v>
      </c>
      <c r="N222" s="195" t="s">
        <v>42</v>
      </c>
      <c r="O222" s="66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AR222" s="198" t="s">
        <v>213</v>
      </c>
      <c r="AT222" s="198" t="s">
        <v>127</v>
      </c>
      <c r="AU222" s="198" t="s">
        <v>84</v>
      </c>
      <c r="AY222" s="17" t="s">
        <v>124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7" t="s">
        <v>82</v>
      </c>
      <c r="BK222" s="199">
        <f>ROUND(I222*H222,2)</f>
        <v>0</v>
      </c>
      <c r="BL222" s="17" t="s">
        <v>213</v>
      </c>
      <c r="BM222" s="198" t="s">
        <v>312</v>
      </c>
    </row>
    <row r="223" spans="2:65" s="11" customFormat="1" ht="22.9" customHeight="1">
      <c r="B223" s="171"/>
      <c r="C223" s="172"/>
      <c r="D223" s="173" t="s">
        <v>76</v>
      </c>
      <c r="E223" s="185" t="s">
        <v>313</v>
      </c>
      <c r="F223" s="185" t="s">
        <v>314</v>
      </c>
      <c r="G223" s="172"/>
      <c r="H223" s="172"/>
      <c r="I223" s="175"/>
      <c r="J223" s="186">
        <f>BK223</f>
        <v>0</v>
      </c>
      <c r="K223" s="172"/>
      <c r="L223" s="177"/>
      <c r="M223" s="178"/>
      <c r="N223" s="179"/>
      <c r="O223" s="179"/>
      <c r="P223" s="180">
        <f>SUM(P224:P236)</f>
        <v>0</v>
      </c>
      <c r="Q223" s="179"/>
      <c r="R223" s="180">
        <f>SUM(R224:R236)</f>
        <v>0.33204</v>
      </c>
      <c r="S223" s="179"/>
      <c r="T223" s="181">
        <f>SUM(T224:T236)</f>
        <v>0</v>
      </c>
      <c r="AR223" s="182" t="s">
        <v>84</v>
      </c>
      <c r="AT223" s="183" t="s">
        <v>76</v>
      </c>
      <c r="AU223" s="183" t="s">
        <v>82</v>
      </c>
      <c r="AY223" s="182" t="s">
        <v>124</v>
      </c>
      <c r="BK223" s="184">
        <f>SUM(BK224:BK236)</f>
        <v>0</v>
      </c>
    </row>
    <row r="224" spans="2:65" s="1" customFormat="1" ht="12">
      <c r="B224" s="34"/>
      <c r="C224" s="187" t="s">
        <v>241</v>
      </c>
      <c r="D224" s="187" t="s">
        <v>127</v>
      </c>
      <c r="E224" s="188" t="s">
        <v>315</v>
      </c>
      <c r="F224" s="189" t="s">
        <v>316</v>
      </c>
      <c r="G224" s="190" t="s">
        <v>173</v>
      </c>
      <c r="H224" s="191">
        <v>7</v>
      </c>
      <c r="I224" s="192"/>
      <c r="J224" s="193">
        <f>ROUND(I224*H224,2)</f>
        <v>0</v>
      </c>
      <c r="K224" s="189" t="s">
        <v>131</v>
      </c>
      <c r="L224" s="38"/>
      <c r="M224" s="194" t="s">
        <v>1</v>
      </c>
      <c r="N224" s="195" t="s">
        <v>42</v>
      </c>
      <c r="O224" s="66"/>
      <c r="P224" s="196">
        <f>O224*H224</f>
        <v>0</v>
      </c>
      <c r="Q224" s="196">
        <v>1.01E-3</v>
      </c>
      <c r="R224" s="196">
        <f>Q224*H224</f>
        <v>7.0699999999999999E-3</v>
      </c>
      <c r="S224" s="196">
        <v>0</v>
      </c>
      <c r="T224" s="197">
        <f>S224*H224</f>
        <v>0</v>
      </c>
      <c r="AR224" s="198" t="s">
        <v>213</v>
      </c>
      <c r="AT224" s="198" t="s">
        <v>127</v>
      </c>
      <c r="AU224" s="198" t="s">
        <v>84</v>
      </c>
      <c r="AY224" s="17" t="s">
        <v>124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7" t="s">
        <v>82</v>
      </c>
      <c r="BK224" s="199">
        <f>ROUND(I224*H224,2)</f>
        <v>0</v>
      </c>
      <c r="BL224" s="17" t="s">
        <v>213</v>
      </c>
      <c r="BM224" s="198" t="s">
        <v>317</v>
      </c>
    </row>
    <row r="225" spans="2:65" s="12" customFormat="1">
      <c r="B225" s="200"/>
      <c r="C225" s="201"/>
      <c r="D225" s="202" t="s">
        <v>137</v>
      </c>
      <c r="E225" s="203" t="s">
        <v>1</v>
      </c>
      <c r="F225" s="204" t="s">
        <v>318</v>
      </c>
      <c r="G225" s="201"/>
      <c r="H225" s="203" t="s">
        <v>1</v>
      </c>
      <c r="I225" s="205"/>
      <c r="J225" s="201"/>
      <c r="K225" s="201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137</v>
      </c>
      <c r="AU225" s="210" t="s">
        <v>84</v>
      </c>
      <c r="AV225" s="12" t="s">
        <v>82</v>
      </c>
      <c r="AW225" s="12" t="s">
        <v>34</v>
      </c>
      <c r="AX225" s="12" t="s">
        <v>77</v>
      </c>
      <c r="AY225" s="210" t="s">
        <v>124</v>
      </c>
    </row>
    <row r="226" spans="2:65" s="13" customFormat="1">
      <c r="B226" s="211"/>
      <c r="C226" s="212"/>
      <c r="D226" s="202" t="s">
        <v>137</v>
      </c>
      <c r="E226" s="213" t="s">
        <v>1</v>
      </c>
      <c r="F226" s="214" t="s">
        <v>164</v>
      </c>
      <c r="G226" s="212"/>
      <c r="H226" s="215">
        <v>7</v>
      </c>
      <c r="I226" s="216"/>
      <c r="J226" s="212"/>
      <c r="K226" s="212"/>
      <c r="L226" s="217"/>
      <c r="M226" s="218"/>
      <c r="N226" s="219"/>
      <c r="O226" s="219"/>
      <c r="P226" s="219"/>
      <c r="Q226" s="219"/>
      <c r="R226" s="219"/>
      <c r="S226" s="219"/>
      <c r="T226" s="220"/>
      <c r="AT226" s="221" t="s">
        <v>137</v>
      </c>
      <c r="AU226" s="221" t="s">
        <v>84</v>
      </c>
      <c r="AV226" s="13" t="s">
        <v>84</v>
      </c>
      <c r="AW226" s="13" t="s">
        <v>34</v>
      </c>
      <c r="AX226" s="13" t="s">
        <v>82</v>
      </c>
      <c r="AY226" s="221" t="s">
        <v>124</v>
      </c>
    </row>
    <row r="227" spans="2:65" s="1" customFormat="1" ht="24">
      <c r="B227" s="34"/>
      <c r="C227" s="187" t="s">
        <v>319</v>
      </c>
      <c r="D227" s="187" t="s">
        <v>127</v>
      </c>
      <c r="E227" s="188" t="s">
        <v>320</v>
      </c>
      <c r="F227" s="189" t="s">
        <v>321</v>
      </c>
      <c r="G227" s="190" t="s">
        <v>322</v>
      </c>
      <c r="H227" s="191">
        <v>1</v>
      </c>
      <c r="I227" s="192"/>
      <c r="J227" s="193">
        <f>ROUND(I227*H227,2)</f>
        <v>0</v>
      </c>
      <c r="K227" s="189" t="s">
        <v>1</v>
      </c>
      <c r="L227" s="38"/>
      <c r="M227" s="194" t="s">
        <v>1</v>
      </c>
      <c r="N227" s="195" t="s">
        <v>42</v>
      </c>
      <c r="O227" s="66"/>
      <c r="P227" s="196">
        <f>O227*H227</f>
        <v>0</v>
      </c>
      <c r="Q227" s="196">
        <v>0</v>
      </c>
      <c r="R227" s="196">
        <f>Q227*H227</f>
        <v>0</v>
      </c>
      <c r="S227" s="196">
        <v>0</v>
      </c>
      <c r="T227" s="197">
        <f>S227*H227</f>
        <v>0</v>
      </c>
      <c r="AR227" s="198" t="s">
        <v>213</v>
      </c>
      <c r="AT227" s="198" t="s">
        <v>127</v>
      </c>
      <c r="AU227" s="198" t="s">
        <v>84</v>
      </c>
      <c r="AY227" s="17" t="s">
        <v>124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7" t="s">
        <v>82</v>
      </c>
      <c r="BK227" s="199">
        <f>ROUND(I227*H227,2)</f>
        <v>0</v>
      </c>
      <c r="BL227" s="17" t="s">
        <v>213</v>
      </c>
      <c r="BM227" s="198" t="s">
        <v>323</v>
      </c>
    </row>
    <row r="228" spans="2:65" s="12" customFormat="1">
      <c r="B228" s="200"/>
      <c r="C228" s="201"/>
      <c r="D228" s="202" t="s">
        <v>137</v>
      </c>
      <c r="E228" s="203" t="s">
        <v>1</v>
      </c>
      <c r="F228" s="204" t="s">
        <v>324</v>
      </c>
      <c r="G228" s="201"/>
      <c r="H228" s="203" t="s">
        <v>1</v>
      </c>
      <c r="I228" s="205"/>
      <c r="J228" s="201"/>
      <c r="K228" s="201"/>
      <c r="L228" s="206"/>
      <c r="M228" s="207"/>
      <c r="N228" s="208"/>
      <c r="O228" s="208"/>
      <c r="P228" s="208"/>
      <c r="Q228" s="208"/>
      <c r="R228" s="208"/>
      <c r="S228" s="208"/>
      <c r="T228" s="209"/>
      <c r="AT228" s="210" t="s">
        <v>137</v>
      </c>
      <c r="AU228" s="210" t="s">
        <v>84</v>
      </c>
      <c r="AV228" s="12" t="s">
        <v>82</v>
      </c>
      <c r="AW228" s="12" t="s">
        <v>34</v>
      </c>
      <c r="AX228" s="12" t="s">
        <v>77</v>
      </c>
      <c r="AY228" s="210" t="s">
        <v>124</v>
      </c>
    </row>
    <row r="229" spans="2:65" s="13" customFormat="1">
      <c r="B229" s="211"/>
      <c r="C229" s="212"/>
      <c r="D229" s="202" t="s">
        <v>137</v>
      </c>
      <c r="E229" s="213" t="s">
        <v>1</v>
      </c>
      <c r="F229" s="214" t="s">
        <v>82</v>
      </c>
      <c r="G229" s="212"/>
      <c r="H229" s="215">
        <v>1</v>
      </c>
      <c r="I229" s="216"/>
      <c r="J229" s="212"/>
      <c r="K229" s="212"/>
      <c r="L229" s="217"/>
      <c r="M229" s="218"/>
      <c r="N229" s="219"/>
      <c r="O229" s="219"/>
      <c r="P229" s="219"/>
      <c r="Q229" s="219"/>
      <c r="R229" s="219"/>
      <c r="S229" s="219"/>
      <c r="T229" s="220"/>
      <c r="AT229" s="221" t="s">
        <v>137</v>
      </c>
      <c r="AU229" s="221" t="s">
        <v>84</v>
      </c>
      <c r="AV229" s="13" t="s">
        <v>84</v>
      </c>
      <c r="AW229" s="13" t="s">
        <v>34</v>
      </c>
      <c r="AX229" s="13" t="s">
        <v>82</v>
      </c>
      <c r="AY229" s="221" t="s">
        <v>124</v>
      </c>
    </row>
    <row r="230" spans="2:65" s="1" customFormat="1" ht="12">
      <c r="B230" s="34"/>
      <c r="C230" s="187" t="s">
        <v>325</v>
      </c>
      <c r="D230" s="187" t="s">
        <v>127</v>
      </c>
      <c r="E230" s="188" t="s">
        <v>326</v>
      </c>
      <c r="F230" s="189" t="s">
        <v>327</v>
      </c>
      <c r="G230" s="190" t="s">
        <v>173</v>
      </c>
      <c r="H230" s="191">
        <v>7</v>
      </c>
      <c r="I230" s="192"/>
      <c r="J230" s="193">
        <f>ROUND(I230*H230,2)</f>
        <v>0</v>
      </c>
      <c r="K230" s="189" t="s">
        <v>131</v>
      </c>
      <c r="L230" s="38"/>
      <c r="M230" s="194" t="s">
        <v>1</v>
      </c>
      <c r="N230" s="195" t="s">
        <v>42</v>
      </c>
      <c r="O230" s="66"/>
      <c r="P230" s="196">
        <f>O230*H230</f>
        <v>0</v>
      </c>
      <c r="Q230" s="196">
        <v>5.6999999999999998E-4</v>
      </c>
      <c r="R230" s="196">
        <f>Q230*H230</f>
        <v>3.9899999999999996E-3</v>
      </c>
      <c r="S230" s="196">
        <v>0</v>
      </c>
      <c r="T230" s="197">
        <f>S230*H230</f>
        <v>0</v>
      </c>
      <c r="AR230" s="198" t="s">
        <v>213</v>
      </c>
      <c r="AT230" s="198" t="s">
        <v>127</v>
      </c>
      <c r="AU230" s="198" t="s">
        <v>84</v>
      </c>
      <c r="AY230" s="17" t="s">
        <v>124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7" t="s">
        <v>82</v>
      </c>
      <c r="BK230" s="199">
        <f>ROUND(I230*H230,2)</f>
        <v>0</v>
      </c>
      <c r="BL230" s="17" t="s">
        <v>213</v>
      </c>
      <c r="BM230" s="198" t="s">
        <v>328</v>
      </c>
    </row>
    <row r="231" spans="2:65" s="13" customFormat="1">
      <c r="B231" s="211"/>
      <c r="C231" s="212"/>
      <c r="D231" s="202" t="s">
        <v>137</v>
      </c>
      <c r="E231" s="213" t="s">
        <v>1</v>
      </c>
      <c r="F231" s="214" t="s">
        <v>329</v>
      </c>
      <c r="G231" s="212"/>
      <c r="H231" s="215">
        <v>7</v>
      </c>
      <c r="I231" s="216"/>
      <c r="J231" s="212"/>
      <c r="K231" s="212"/>
      <c r="L231" s="217"/>
      <c r="M231" s="218"/>
      <c r="N231" s="219"/>
      <c r="O231" s="219"/>
      <c r="P231" s="219"/>
      <c r="Q231" s="219"/>
      <c r="R231" s="219"/>
      <c r="S231" s="219"/>
      <c r="T231" s="220"/>
      <c r="AT231" s="221" t="s">
        <v>137</v>
      </c>
      <c r="AU231" s="221" t="s">
        <v>84</v>
      </c>
      <c r="AV231" s="13" t="s">
        <v>84</v>
      </c>
      <c r="AW231" s="13" t="s">
        <v>34</v>
      </c>
      <c r="AX231" s="13" t="s">
        <v>82</v>
      </c>
      <c r="AY231" s="221" t="s">
        <v>124</v>
      </c>
    </row>
    <row r="232" spans="2:65" s="1" customFormat="1" ht="24">
      <c r="B232" s="34"/>
      <c r="C232" s="233" t="s">
        <v>330</v>
      </c>
      <c r="D232" s="233" t="s">
        <v>237</v>
      </c>
      <c r="E232" s="234" t="s">
        <v>331</v>
      </c>
      <c r="F232" s="235" t="s">
        <v>332</v>
      </c>
      <c r="G232" s="236" t="s">
        <v>173</v>
      </c>
      <c r="H232" s="237">
        <v>6</v>
      </c>
      <c r="I232" s="238"/>
      <c r="J232" s="239">
        <f>ROUND(I232*H232,2)</f>
        <v>0</v>
      </c>
      <c r="K232" s="235" t="s">
        <v>1</v>
      </c>
      <c r="L232" s="240"/>
      <c r="M232" s="241" t="s">
        <v>1</v>
      </c>
      <c r="N232" s="242" t="s">
        <v>42</v>
      </c>
      <c r="O232" s="66"/>
      <c r="P232" s="196">
        <f>O232*H232</f>
        <v>0</v>
      </c>
      <c r="Q232" s="196">
        <v>2.5000000000000001E-3</v>
      </c>
      <c r="R232" s="196">
        <f>Q232*H232</f>
        <v>1.4999999999999999E-2</v>
      </c>
      <c r="S232" s="196">
        <v>0</v>
      </c>
      <c r="T232" s="197">
        <f>S232*H232</f>
        <v>0</v>
      </c>
      <c r="AR232" s="198" t="s">
        <v>241</v>
      </c>
      <c r="AT232" s="198" t="s">
        <v>237</v>
      </c>
      <c r="AU232" s="198" t="s">
        <v>84</v>
      </c>
      <c r="AY232" s="17" t="s">
        <v>124</v>
      </c>
      <c r="BE232" s="199">
        <f>IF(N232="základní",J232,0)</f>
        <v>0</v>
      </c>
      <c r="BF232" s="199">
        <f>IF(N232="snížená",J232,0)</f>
        <v>0</v>
      </c>
      <c r="BG232" s="199">
        <f>IF(N232="zákl. přenesená",J232,0)</f>
        <v>0</v>
      </c>
      <c r="BH232" s="199">
        <f>IF(N232="sníž. přenesená",J232,0)</f>
        <v>0</v>
      </c>
      <c r="BI232" s="199">
        <f>IF(N232="nulová",J232,0)</f>
        <v>0</v>
      </c>
      <c r="BJ232" s="17" t="s">
        <v>82</v>
      </c>
      <c r="BK232" s="199">
        <f>ROUND(I232*H232,2)</f>
        <v>0</v>
      </c>
      <c r="BL232" s="17" t="s">
        <v>213</v>
      </c>
      <c r="BM232" s="198" t="s">
        <v>333</v>
      </c>
    </row>
    <row r="233" spans="2:65" s="1" customFormat="1" ht="24">
      <c r="B233" s="34"/>
      <c r="C233" s="233" t="s">
        <v>334</v>
      </c>
      <c r="D233" s="233" t="s">
        <v>237</v>
      </c>
      <c r="E233" s="234" t="s">
        <v>335</v>
      </c>
      <c r="F233" s="235" t="s">
        <v>336</v>
      </c>
      <c r="G233" s="236" t="s">
        <v>173</v>
      </c>
      <c r="H233" s="237">
        <v>1</v>
      </c>
      <c r="I233" s="238"/>
      <c r="J233" s="239">
        <f>ROUND(I233*H233,2)</f>
        <v>0</v>
      </c>
      <c r="K233" s="235" t="s">
        <v>1</v>
      </c>
      <c r="L233" s="240"/>
      <c r="M233" s="241" t="s">
        <v>1</v>
      </c>
      <c r="N233" s="242" t="s">
        <v>42</v>
      </c>
      <c r="O233" s="66"/>
      <c r="P233" s="196">
        <f>O233*H233</f>
        <v>0</v>
      </c>
      <c r="Q233" s="196">
        <v>2.5000000000000001E-3</v>
      </c>
      <c r="R233" s="196">
        <f>Q233*H233</f>
        <v>2.5000000000000001E-3</v>
      </c>
      <c r="S233" s="196">
        <v>0</v>
      </c>
      <c r="T233" s="197">
        <f>S233*H233</f>
        <v>0</v>
      </c>
      <c r="AR233" s="198" t="s">
        <v>241</v>
      </c>
      <c r="AT233" s="198" t="s">
        <v>237</v>
      </c>
      <c r="AU233" s="198" t="s">
        <v>84</v>
      </c>
      <c r="AY233" s="17" t="s">
        <v>124</v>
      </c>
      <c r="BE233" s="199">
        <f>IF(N233="základní",J233,0)</f>
        <v>0</v>
      </c>
      <c r="BF233" s="199">
        <f>IF(N233="snížená",J233,0)</f>
        <v>0</v>
      </c>
      <c r="BG233" s="199">
        <f>IF(N233="zákl. přenesená",J233,0)</f>
        <v>0</v>
      </c>
      <c r="BH233" s="199">
        <f>IF(N233="sníž. přenesená",J233,0)</f>
        <v>0</v>
      </c>
      <c r="BI233" s="199">
        <f>IF(N233="nulová",J233,0)</f>
        <v>0</v>
      </c>
      <c r="BJ233" s="17" t="s">
        <v>82</v>
      </c>
      <c r="BK233" s="199">
        <f>ROUND(I233*H233,2)</f>
        <v>0</v>
      </c>
      <c r="BL233" s="17" t="s">
        <v>213</v>
      </c>
      <c r="BM233" s="198" t="s">
        <v>337</v>
      </c>
    </row>
    <row r="234" spans="2:65" s="1" customFormat="1" ht="24">
      <c r="B234" s="34"/>
      <c r="C234" s="187" t="s">
        <v>338</v>
      </c>
      <c r="D234" s="187" t="s">
        <v>127</v>
      </c>
      <c r="E234" s="188" t="s">
        <v>339</v>
      </c>
      <c r="F234" s="189" t="s">
        <v>340</v>
      </c>
      <c r="G234" s="190" t="s">
        <v>146</v>
      </c>
      <c r="H234" s="191">
        <v>54</v>
      </c>
      <c r="I234" s="192"/>
      <c r="J234" s="193">
        <f>ROUND(I234*H234,2)</f>
        <v>0</v>
      </c>
      <c r="K234" s="189" t="s">
        <v>1</v>
      </c>
      <c r="L234" s="38"/>
      <c r="M234" s="194" t="s">
        <v>1</v>
      </c>
      <c r="N234" s="195" t="s">
        <v>42</v>
      </c>
      <c r="O234" s="66"/>
      <c r="P234" s="196">
        <f>O234*H234</f>
        <v>0</v>
      </c>
      <c r="Q234" s="196">
        <v>6.2E-4</v>
      </c>
      <c r="R234" s="196">
        <f>Q234*H234</f>
        <v>3.3480000000000003E-2</v>
      </c>
      <c r="S234" s="196">
        <v>0</v>
      </c>
      <c r="T234" s="197">
        <f>S234*H234</f>
        <v>0</v>
      </c>
      <c r="AR234" s="198" t="s">
        <v>213</v>
      </c>
      <c r="AT234" s="198" t="s">
        <v>127</v>
      </c>
      <c r="AU234" s="198" t="s">
        <v>84</v>
      </c>
      <c r="AY234" s="17" t="s">
        <v>124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7" t="s">
        <v>82</v>
      </c>
      <c r="BK234" s="199">
        <f>ROUND(I234*H234,2)</f>
        <v>0</v>
      </c>
      <c r="BL234" s="17" t="s">
        <v>213</v>
      </c>
      <c r="BM234" s="198" t="s">
        <v>341</v>
      </c>
    </row>
    <row r="235" spans="2:65" s="1" customFormat="1" ht="36">
      <c r="B235" s="34"/>
      <c r="C235" s="233" t="s">
        <v>342</v>
      </c>
      <c r="D235" s="233" t="s">
        <v>237</v>
      </c>
      <c r="E235" s="234" t="s">
        <v>343</v>
      </c>
      <c r="F235" s="235" t="s">
        <v>344</v>
      </c>
      <c r="G235" s="236" t="s">
        <v>146</v>
      </c>
      <c r="H235" s="237">
        <v>54</v>
      </c>
      <c r="I235" s="238"/>
      <c r="J235" s="239">
        <f>ROUND(I235*H235,2)</f>
        <v>0</v>
      </c>
      <c r="K235" s="235" t="s">
        <v>1</v>
      </c>
      <c r="L235" s="240"/>
      <c r="M235" s="241" t="s">
        <v>1</v>
      </c>
      <c r="N235" s="242" t="s">
        <v>42</v>
      </c>
      <c r="O235" s="66"/>
      <c r="P235" s="196">
        <f>O235*H235</f>
        <v>0</v>
      </c>
      <c r="Q235" s="196">
        <v>5.0000000000000001E-3</v>
      </c>
      <c r="R235" s="196">
        <f>Q235*H235</f>
        <v>0.27</v>
      </c>
      <c r="S235" s="196">
        <v>0</v>
      </c>
      <c r="T235" s="197">
        <f>S235*H235</f>
        <v>0</v>
      </c>
      <c r="AR235" s="198" t="s">
        <v>241</v>
      </c>
      <c r="AT235" s="198" t="s">
        <v>237</v>
      </c>
      <c r="AU235" s="198" t="s">
        <v>84</v>
      </c>
      <c r="AY235" s="17" t="s">
        <v>124</v>
      </c>
      <c r="BE235" s="199">
        <f>IF(N235="základní",J235,0)</f>
        <v>0</v>
      </c>
      <c r="BF235" s="199">
        <f>IF(N235="snížená",J235,0)</f>
        <v>0</v>
      </c>
      <c r="BG235" s="199">
        <f>IF(N235="zákl. přenesená",J235,0)</f>
        <v>0</v>
      </c>
      <c r="BH235" s="199">
        <f>IF(N235="sníž. přenesená",J235,0)</f>
        <v>0</v>
      </c>
      <c r="BI235" s="199">
        <f>IF(N235="nulová",J235,0)</f>
        <v>0</v>
      </c>
      <c r="BJ235" s="17" t="s">
        <v>82</v>
      </c>
      <c r="BK235" s="199">
        <f>ROUND(I235*H235,2)</f>
        <v>0</v>
      </c>
      <c r="BL235" s="17" t="s">
        <v>213</v>
      </c>
      <c r="BM235" s="198" t="s">
        <v>345</v>
      </c>
    </row>
    <row r="236" spans="2:65" s="1" customFormat="1" ht="12">
      <c r="B236" s="34"/>
      <c r="C236" s="187" t="s">
        <v>346</v>
      </c>
      <c r="D236" s="187" t="s">
        <v>127</v>
      </c>
      <c r="E236" s="188" t="s">
        <v>347</v>
      </c>
      <c r="F236" s="189" t="s">
        <v>348</v>
      </c>
      <c r="G236" s="190" t="s">
        <v>211</v>
      </c>
      <c r="H236" s="191">
        <v>0.33200000000000002</v>
      </c>
      <c r="I236" s="192"/>
      <c r="J236" s="193">
        <f>ROUND(I236*H236,2)</f>
        <v>0</v>
      </c>
      <c r="K236" s="189" t="s">
        <v>131</v>
      </c>
      <c r="L236" s="38"/>
      <c r="M236" s="194" t="s">
        <v>1</v>
      </c>
      <c r="N236" s="195" t="s">
        <v>42</v>
      </c>
      <c r="O236" s="66"/>
      <c r="P236" s="196">
        <f>O236*H236</f>
        <v>0</v>
      </c>
      <c r="Q236" s="196">
        <v>0</v>
      </c>
      <c r="R236" s="196">
        <f>Q236*H236</f>
        <v>0</v>
      </c>
      <c r="S236" s="196">
        <v>0</v>
      </c>
      <c r="T236" s="197">
        <f>S236*H236</f>
        <v>0</v>
      </c>
      <c r="AR236" s="198" t="s">
        <v>213</v>
      </c>
      <c r="AT236" s="198" t="s">
        <v>127</v>
      </c>
      <c r="AU236" s="198" t="s">
        <v>84</v>
      </c>
      <c r="AY236" s="17" t="s">
        <v>124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7" t="s">
        <v>82</v>
      </c>
      <c r="BK236" s="199">
        <f>ROUND(I236*H236,2)</f>
        <v>0</v>
      </c>
      <c r="BL236" s="17" t="s">
        <v>213</v>
      </c>
      <c r="BM236" s="198" t="s">
        <v>349</v>
      </c>
    </row>
    <row r="237" spans="2:65" s="11" customFormat="1" ht="22.9" customHeight="1">
      <c r="B237" s="171"/>
      <c r="C237" s="172"/>
      <c r="D237" s="173" t="s">
        <v>76</v>
      </c>
      <c r="E237" s="185" t="s">
        <v>350</v>
      </c>
      <c r="F237" s="185" t="s">
        <v>351</v>
      </c>
      <c r="G237" s="172"/>
      <c r="H237" s="172"/>
      <c r="I237" s="175"/>
      <c r="J237" s="186">
        <f>BK237</f>
        <v>0</v>
      </c>
      <c r="K237" s="172"/>
      <c r="L237" s="177"/>
      <c r="M237" s="178"/>
      <c r="N237" s="179"/>
      <c r="O237" s="179"/>
      <c r="P237" s="180">
        <f>P238</f>
        <v>0</v>
      </c>
      <c r="Q237" s="179"/>
      <c r="R237" s="180">
        <f>R238</f>
        <v>0</v>
      </c>
      <c r="S237" s="179"/>
      <c r="T237" s="181">
        <f>T238</f>
        <v>0</v>
      </c>
      <c r="AR237" s="182" t="s">
        <v>84</v>
      </c>
      <c r="AT237" s="183" t="s">
        <v>76</v>
      </c>
      <c r="AU237" s="183" t="s">
        <v>82</v>
      </c>
      <c r="AY237" s="182" t="s">
        <v>124</v>
      </c>
      <c r="BK237" s="184">
        <f>BK238</f>
        <v>0</v>
      </c>
    </row>
    <row r="238" spans="2:65" s="1" customFormat="1" ht="12">
      <c r="B238" s="34"/>
      <c r="C238" s="187" t="s">
        <v>352</v>
      </c>
      <c r="D238" s="187" t="s">
        <v>127</v>
      </c>
      <c r="E238" s="188" t="s">
        <v>353</v>
      </c>
      <c r="F238" s="189" t="s">
        <v>354</v>
      </c>
      <c r="G238" s="190" t="s">
        <v>355</v>
      </c>
      <c r="H238" s="191">
        <v>1</v>
      </c>
      <c r="I238" s="192"/>
      <c r="J238" s="193">
        <f>ROUND(I238*H238,2)</f>
        <v>0</v>
      </c>
      <c r="K238" s="189" t="s">
        <v>1</v>
      </c>
      <c r="L238" s="38"/>
      <c r="M238" s="194" t="s">
        <v>1</v>
      </c>
      <c r="N238" s="195" t="s">
        <v>42</v>
      </c>
      <c r="O238" s="66"/>
      <c r="P238" s="196">
        <f>O238*H238</f>
        <v>0</v>
      </c>
      <c r="Q238" s="196">
        <v>0</v>
      </c>
      <c r="R238" s="196">
        <f>Q238*H238</f>
        <v>0</v>
      </c>
      <c r="S238" s="196">
        <v>0</v>
      </c>
      <c r="T238" s="197">
        <f>S238*H238</f>
        <v>0</v>
      </c>
      <c r="AR238" s="198" t="s">
        <v>213</v>
      </c>
      <c r="AT238" s="198" t="s">
        <v>127</v>
      </c>
      <c r="AU238" s="198" t="s">
        <v>84</v>
      </c>
      <c r="AY238" s="17" t="s">
        <v>124</v>
      </c>
      <c r="BE238" s="199">
        <f>IF(N238="základní",J238,0)</f>
        <v>0</v>
      </c>
      <c r="BF238" s="199">
        <f>IF(N238="snížená",J238,0)</f>
        <v>0</v>
      </c>
      <c r="BG238" s="199">
        <f>IF(N238="zákl. přenesená",J238,0)</f>
        <v>0</v>
      </c>
      <c r="BH238" s="199">
        <f>IF(N238="sníž. přenesená",J238,0)</f>
        <v>0</v>
      </c>
      <c r="BI238" s="199">
        <f>IF(N238="nulová",J238,0)</f>
        <v>0</v>
      </c>
      <c r="BJ238" s="17" t="s">
        <v>82</v>
      </c>
      <c r="BK238" s="199">
        <f>ROUND(I238*H238,2)</f>
        <v>0</v>
      </c>
      <c r="BL238" s="17" t="s">
        <v>213</v>
      </c>
      <c r="BM238" s="198" t="s">
        <v>356</v>
      </c>
    </row>
    <row r="239" spans="2:65" s="11" customFormat="1" ht="22.9" customHeight="1">
      <c r="B239" s="171"/>
      <c r="C239" s="172"/>
      <c r="D239" s="173" t="s">
        <v>76</v>
      </c>
      <c r="E239" s="185" t="s">
        <v>357</v>
      </c>
      <c r="F239" s="185" t="s">
        <v>358</v>
      </c>
      <c r="G239" s="172"/>
      <c r="H239" s="172"/>
      <c r="I239" s="175"/>
      <c r="J239" s="186">
        <f>BK239</f>
        <v>0</v>
      </c>
      <c r="K239" s="172"/>
      <c r="L239" s="177"/>
      <c r="M239" s="178"/>
      <c r="N239" s="179"/>
      <c r="O239" s="179"/>
      <c r="P239" s="180">
        <f>SUM(P240:P241)</f>
        <v>0</v>
      </c>
      <c r="Q239" s="179"/>
      <c r="R239" s="180">
        <f>SUM(R240:R241)</f>
        <v>0</v>
      </c>
      <c r="S239" s="179"/>
      <c r="T239" s="181">
        <f>SUM(T240:T241)</f>
        <v>0.16</v>
      </c>
      <c r="AR239" s="182" t="s">
        <v>84</v>
      </c>
      <c r="AT239" s="183" t="s">
        <v>76</v>
      </c>
      <c r="AU239" s="183" t="s">
        <v>82</v>
      </c>
      <c r="AY239" s="182" t="s">
        <v>124</v>
      </c>
      <c r="BK239" s="184">
        <f>SUM(BK240:BK241)</f>
        <v>0</v>
      </c>
    </row>
    <row r="240" spans="2:65" s="1" customFormat="1" ht="12">
      <c r="B240" s="34"/>
      <c r="C240" s="187" t="s">
        <v>359</v>
      </c>
      <c r="D240" s="187" t="s">
        <v>127</v>
      </c>
      <c r="E240" s="188" t="s">
        <v>360</v>
      </c>
      <c r="F240" s="189" t="s">
        <v>361</v>
      </c>
      <c r="G240" s="190" t="s">
        <v>130</v>
      </c>
      <c r="H240" s="191">
        <v>80</v>
      </c>
      <c r="I240" s="192"/>
      <c r="J240" s="193">
        <f>ROUND(I240*H240,2)</f>
        <v>0</v>
      </c>
      <c r="K240" s="189" t="s">
        <v>1</v>
      </c>
      <c r="L240" s="38"/>
      <c r="M240" s="194" t="s">
        <v>1</v>
      </c>
      <c r="N240" s="195" t="s">
        <v>42</v>
      </c>
      <c r="O240" s="66"/>
      <c r="P240" s="196">
        <f>O240*H240</f>
        <v>0</v>
      </c>
      <c r="Q240" s="196">
        <v>0</v>
      </c>
      <c r="R240" s="196">
        <f>Q240*H240</f>
        <v>0</v>
      </c>
      <c r="S240" s="196">
        <v>2E-3</v>
      </c>
      <c r="T240" s="197">
        <f>S240*H240</f>
        <v>0.16</v>
      </c>
      <c r="AR240" s="198" t="s">
        <v>213</v>
      </c>
      <c r="AT240" s="198" t="s">
        <v>127</v>
      </c>
      <c r="AU240" s="198" t="s">
        <v>84</v>
      </c>
      <c r="AY240" s="17" t="s">
        <v>124</v>
      </c>
      <c r="BE240" s="199">
        <f>IF(N240="základní",J240,0)</f>
        <v>0</v>
      </c>
      <c r="BF240" s="199">
        <f>IF(N240="snížená",J240,0)</f>
        <v>0</v>
      </c>
      <c r="BG240" s="199">
        <f>IF(N240="zákl. přenesená",J240,0)</f>
        <v>0</v>
      </c>
      <c r="BH240" s="199">
        <f>IF(N240="sníž. přenesená",J240,0)</f>
        <v>0</v>
      </c>
      <c r="BI240" s="199">
        <f>IF(N240="nulová",J240,0)</f>
        <v>0</v>
      </c>
      <c r="BJ240" s="17" t="s">
        <v>82</v>
      </c>
      <c r="BK240" s="199">
        <f>ROUND(I240*H240,2)</f>
        <v>0</v>
      </c>
      <c r="BL240" s="17" t="s">
        <v>213</v>
      </c>
      <c r="BM240" s="198" t="s">
        <v>362</v>
      </c>
    </row>
    <row r="241" spans="2:65" s="13" customFormat="1">
      <c r="B241" s="211"/>
      <c r="C241" s="212"/>
      <c r="D241" s="202" t="s">
        <v>137</v>
      </c>
      <c r="E241" s="213" t="s">
        <v>1</v>
      </c>
      <c r="F241" s="214" t="s">
        <v>363</v>
      </c>
      <c r="G241" s="212"/>
      <c r="H241" s="215">
        <v>80</v>
      </c>
      <c r="I241" s="216"/>
      <c r="J241" s="212"/>
      <c r="K241" s="212"/>
      <c r="L241" s="217"/>
      <c r="M241" s="218"/>
      <c r="N241" s="219"/>
      <c r="O241" s="219"/>
      <c r="P241" s="219"/>
      <c r="Q241" s="219"/>
      <c r="R241" s="219"/>
      <c r="S241" s="219"/>
      <c r="T241" s="220"/>
      <c r="AT241" s="221" t="s">
        <v>137</v>
      </c>
      <c r="AU241" s="221" t="s">
        <v>84</v>
      </c>
      <c r="AV241" s="13" t="s">
        <v>84</v>
      </c>
      <c r="AW241" s="13" t="s">
        <v>34</v>
      </c>
      <c r="AX241" s="13" t="s">
        <v>82</v>
      </c>
      <c r="AY241" s="221" t="s">
        <v>124</v>
      </c>
    </row>
    <row r="242" spans="2:65" s="11" customFormat="1" ht="22.9" customHeight="1">
      <c r="B242" s="171"/>
      <c r="C242" s="172"/>
      <c r="D242" s="173" t="s">
        <v>76</v>
      </c>
      <c r="E242" s="185" t="s">
        <v>364</v>
      </c>
      <c r="F242" s="185" t="s">
        <v>365</v>
      </c>
      <c r="G242" s="172"/>
      <c r="H242" s="172"/>
      <c r="I242" s="175"/>
      <c r="J242" s="186">
        <f>BK242</f>
        <v>0</v>
      </c>
      <c r="K242" s="172"/>
      <c r="L242" s="177"/>
      <c r="M242" s="178"/>
      <c r="N242" s="179"/>
      <c r="O242" s="179"/>
      <c r="P242" s="180">
        <f>SUM(P243:P246)</f>
        <v>0</v>
      </c>
      <c r="Q242" s="179"/>
      <c r="R242" s="180">
        <f>SUM(R243:R246)</f>
        <v>0</v>
      </c>
      <c r="S242" s="179"/>
      <c r="T242" s="181">
        <f>SUM(T243:T246)</f>
        <v>1.4999999999999999E-2</v>
      </c>
      <c r="AR242" s="182" t="s">
        <v>84</v>
      </c>
      <c r="AT242" s="183" t="s">
        <v>76</v>
      </c>
      <c r="AU242" s="183" t="s">
        <v>82</v>
      </c>
      <c r="AY242" s="182" t="s">
        <v>124</v>
      </c>
      <c r="BK242" s="184">
        <f>SUM(BK243:BK246)</f>
        <v>0</v>
      </c>
    </row>
    <row r="243" spans="2:65" s="1" customFormat="1" ht="12">
      <c r="B243" s="34"/>
      <c r="C243" s="187" t="s">
        <v>366</v>
      </c>
      <c r="D243" s="187" t="s">
        <v>127</v>
      </c>
      <c r="E243" s="188" t="s">
        <v>367</v>
      </c>
      <c r="F243" s="189" t="s">
        <v>368</v>
      </c>
      <c r="G243" s="190" t="s">
        <v>173</v>
      </c>
      <c r="H243" s="191">
        <v>6</v>
      </c>
      <c r="I243" s="192"/>
      <c r="J243" s="193">
        <f>ROUND(I243*H243,2)</f>
        <v>0</v>
      </c>
      <c r="K243" s="189" t="s">
        <v>131</v>
      </c>
      <c r="L243" s="38"/>
      <c r="M243" s="194" t="s">
        <v>1</v>
      </c>
      <c r="N243" s="195" t="s">
        <v>42</v>
      </c>
      <c r="O243" s="66"/>
      <c r="P243" s="196">
        <f>O243*H243</f>
        <v>0</v>
      </c>
      <c r="Q243" s="196">
        <v>0</v>
      </c>
      <c r="R243" s="196">
        <f>Q243*H243</f>
        <v>0</v>
      </c>
      <c r="S243" s="196">
        <v>0</v>
      </c>
      <c r="T243" s="197">
        <f>S243*H243</f>
        <v>0</v>
      </c>
      <c r="AR243" s="198" t="s">
        <v>213</v>
      </c>
      <c r="AT243" s="198" t="s">
        <v>127</v>
      </c>
      <c r="AU243" s="198" t="s">
        <v>84</v>
      </c>
      <c r="AY243" s="17" t="s">
        <v>124</v>
      </c>
      <c r="BE243" s="199">
        <f>IF(N243="základní",J243,0)</f>
        <v>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17" t="s">
        <v>82</v>
      </c>
      <c r="BK243" s="199">
        <f>ROUND(I243*H243,2)</f>
        <v>0</v>
      </c>
      <c r="BL243" s="17" t="s">
        <v>213</v>
      </c>
      <c r="BM243" s="198" t="s">
        <v>369</v>
      </c>
    </row>
    <row r="244" spans="2:65" s="1" customFormat="1" ht="24">
      <c r="B244" s="34"/>
      <c r="C244" s="187" t="s">
        <v>370</v>
      </c>
      <c r="D244" s="187" t="s">
        <v>127</v>
      </c>
      <c r="E244" s="188" t="s">
        <v>371</v>
      </c>
      <c r="F244" s="189" t="s">
        <v>372</v>
      </c>
      <c r="G244" s="190" t="s">
        <v>173</v>
      </c>
      <c r="H244" s="191">
        <v>6</v>
      </c>
      <c r="I244" s="192"/>
      <c r="J244" s="193">
        <f>ROUND(I244*H244,2)</f>
        <v>0</v>
      </c>
      <c r="K244" s="189" t="s">
        <v>131</v>
      </c>
      <c r="L244" s="38"/>
      <c r="M244" s="194" t="s">
        <v>1</v>
      </c>
      <c r="N244" s="195" t="s">
        <v>42</v>
      </c>
      <c r="O244" s="66"/>
      <c r="P244" s="196">
        <f>O244*H244</f>
        <v>0</v>
      </c>
      <c r="Q244" s="196">
        <v>0</v>
      </c>
      <c r="R244" s="196">
        <f>Q244*H244</f>
        <v>0</v>
      </c>
      <c r="S244" s="196">
        <v>2.5000000000000001E-3</v>
      </c>
      <c r="T244" s="197">
        <f>S244*H244</f>
        <v>1.4999999999999999E-2</v>
      </c>
      <c r="AR244" s="198" t="s">
        <v>213</v>
      </c>
      <c r="AT244" s="198" t="s">
        <v>127</v>
      </c>
      <c r="AU244" s="198" t="s">
        <v>84</v>
      </c>
      <c r="AY244" s="17" t="s">
        <v>124</v>
      </c>
      <c r="BE244" s="199">
        <f>IF(N244="základní",J244,0)</f>
        <v>0</v>
      </c>
      <c r="BF244" s="199">
        <f>IF(N244="snížená",J244,0)</f>
        <v>0</v>
      </c>
      <c r="BG244" s="199">
        <f>IF(N244="zákl. přenesená",J244,0)</f>
        <v>0</v>
      </c>
      <c r="BH244" s="199">
        <f>IF(N244="sníž. přenesená",J244,0)</f>
        <v>0</v>
      </c>
      <c r="BI244" s="199">
        <f>IF(N244="nulová",J244,0)</f>
        <v>0</v>
      </c>
      <c r="BJ244" s="17" t="s">
        <v>82</v>
      </c>
      <c r="BK244" s="199">
        <f>ROUND(I244*H244,2)</f>
        <v>0</v>
      </c>
      <c r="BL244" s="17" t="s">
        <v>213</v>
      </c>
      <c r="BM244" s="198" t="s">
        <v>373</v>
      </c>
    </row>
    <row r="245" spans="2:65" s="12" customFormat="1">
      <c r="B245" s="200"/>
      <c r="C245" s="201"/>
      <c r="D245" s="202" t="s">
        <v>137</v>
      </c>
      <c r="E245" s="203" t="s">
        <v>1</v>
      </c>
      <c r="F245" s="204" t="s">
        <v>374</v>
      </c>
      <c r="G245" s="201"/>
      <c r="H245" s="203" t="s">
        <v>1</v>
      </c>
      <c r="I245" s="205"/>
      <c r="J245" s="201"/>
      <c r="K245" s="201"/>
      <c r="L245" s="206"/>
      <c r="M245" s="207"/>
      <c r="N245" s="208"/>
      <c r="O245" s="208"/>
      <c r="P245" s="208"/>
      <c r="Q245" s="208"/>
      <c r="R245" s="208"/>
      <c r="S245" s="208"/>
      <c r="T245" s="209"/>
      <c r="AT245" s="210" t="s">
        <v>137</v>
      </c>
      <c r="AU245" s="210" t="s">
        <v>84</v>
      </c>
      <c r="AV245" s="12" t="s">
        <v>82</v>
      </c>
      <c r="AW245" s="12" t="s">
        <v>34</v>
      </c>
      <c r="AX245" s="12" t="s">
        <v>77</v>
      </c>
      <c r="AY245" s="210" t="s">
        <v>124</v>
      </c>
    </row>
    <row r="246" spans="2:65" s="13" customFormat="1">
      <c r="B246" s="211"/>
      <c r="C246" s="212"/>
      <c r="D246" s="202" t="s">
        <v>137</v>
      </c>
      <c r="E246" s="213" t="s">
        <v>1</v>
      </c>
      <c r="F246" s="214" t="s">
        <v>125</v>
      </c>
      <c r="G246" s="212"/>
      <c r="H246" s="215">
        <v>6</v>
      </c>
      <c r="I246" s="216"/>
      <c r="J246" s="212"/>
      <c r="K246" s="212"/>
      <c r="L246" s="217"/>
      <c r="M246" s="218"/>
      <c r="N246" s="219"/>
      <c r="O246" s="219"/>
      <c r="P246" s="219"/>
      <c r="Q246" s="219"/>
      <c r="R246" s="219"/>
      <c r="S246" s="219"/>
      <c r="T246" s="220"/>
      <c r="AT246" s="221" t="s">
        <v>137</v>
      </c>
      <c r="AU246" s="221" t="s">
        <v>84</v>
      </c>
      <c r="AV246" s="13" t="s">
        <v>84</v>
      </c>
      <c r="AW246" s="13" t="s">
        <v>34</v>
      </c>
      <c r="AX246" s="13" t="s">
        <v>82</v>
      </c>
      <c r="AY246" s="221" t="s">
        <v>124</v>
      </c>
    </row>
    <row r="247" spans="2:65" s="11" customFormat="1" ht="22.9" customHeight="1">
      <c r="B247" s="171"/>
      <c r="C247" s="172"/>
      <c r="D247" s="173" t="s">
        <v>76</v>
      </c>
      <c r="E247" s="185" t="s">
        <v>375</v>
      </c>
      <c r="F247" s="185" t="s">
        <v>376</v>
      </c>
      <c r="G247" s="172"/>
      <c r="H247" s="172"/>
      <c r="I247" s="175"/>
      <c r="J247" s="186">
        <f>BK247</f>
        <v>0</v>
      </c>
      <c r="K247" s="172"/>
      <c r="L247" s="177"/>
      <c r="M247" s="178"/>
      <c r="N247" s="179"/>
      <c r="O247" s="179"/>
      <c r="P247" s="180">
        <f>SUM(P248:P255)</f>
        <v>0</v>
      </c>
      <c r="Q247" s="179"/>
      <c r="R247" s="180">
        <f>SUM(R248:R255)</f>
        <v>0.64</v>
      </c>
      <c r="S247" s="179"/>
      <c r="T247" s="181">
        <f>SUM(T248:T255)</f>
        <v>0.09</v>
      </c>
      <c r="AR247" s="182" t="s">
        <v>84</v>
      </c>
      <c r="AT247" s="183" t="s">
        <v>76</v>
      </c>
      <c r="AU247" s="183" t="s">
        <v>82</v>
      </c>
      <c r="AY247" s="182" t="s">
        <v>124</v>
      </c>
      <c r="BK247" s="184">
        <f>SUM(BK248:BK255)</f>
        <v>0</v>
      </c>
    </row>
    <row r="248" spans="2:65" s="1" customFormat="1" ht="24">
      <c r="B248" s="34"/>
      <c r="C248" s="187" t="s">
        <v>377</v>
      </c>
      <c r="D248" s="187" t="s">
        <v>127</v>
      </c>
      <c r="E248" s="188" t="s">
        <v>378</v>
      </c>
      <c r="F248" s="189" t="s">
        <v>379</v>
      </c>
      <c r="G248" s="190" t="s">
        <v>130</v>
      </c>
      <c r="H248" s="191">
        <v>9</v>
      </c>
      <c r="I248" s="192"/>
      <c r="J248" s="193">
        <f>ROUND(I248*H248,2)</f>
        <v>0</v>
      </c>
      <c r="K248" s="189" t="s">
        <v>1</v>
      </c>
      <c r="L248" s="38"/>
      <c r="M248" s="194" t="s">
        <v>1</v>
      </c>
      <c r="N248" s="195" t="s">
        <v>42</v>
      </c>
      <c r="O248" s="66"/>
      <c r="P248" s="196">
        <f>O248*H248</f>
        <v>0</v>
      </c>
      <c r="Q248" s="196">
        <v>0</v>
      </c>
      <c r="R248" s="196">
        <f>Q248*H248</f>
        <v>0</v>
      </c>
      <c r="S248" s="196">
        <v>0</v>
      </c>
      <c r="T248" s="197">
        <f>S248*H248</f>
        <v>0</v>
      </c>
      <c r="AR248" s="198" t="s">
        <v>213</v>
      </c>
      <c r="AT248" s="198" t="s">
        <v>127</v>
      </c>
      <c r="AU248" s="198" t="s">
        <v>84</v>
      </c>
      <c r="AY248" s="17" t="s">
        <v>124</v>
      </c>
      <c r="BE248" s="199">
        <f>IF(N248="základní",J248,0)</f>
        <v>0</v>
      </c>
      <c r="BF248" s="199">
        <f>IF(N248="snížená",J248,0)</f>
        <v>0</v>
      </c>
      <c r="BG248" s="199">
        <f>IF(N248="zákl. přenesená",J248,0)</f>
        <v>0</v>
      </c>
      <c r="BH248" s="199">
        <f>IF(N248="sníž. přenesená",J248,0)</f>
        <v>0</v>
      </c>
      <c r="BI248" s="199">
        <f>IF(N248="nulová",J248,0)</f>
        <v>0</v>
      </c>
      <c r="BJ248" s="17" t="s">
        <v>82</v>
      </c>
      <c r="BK248" s="199">
        <f>ROUND(I248*H248,2)</f>
        <v>0</v>
      </c>
      <c r="BL248" s="17" t="s">
        <v>213</v>
      </c>
      <c r="BM248" s="198" t="s">
        <v>380</v>
      </c>
    </row>
    <row r="249" spans="2:65" s="12" customFormat="1" ht="22.5">
      <c r="B249" s="200"/>
      <c r="C249" s="201"/>
      <c r="D249" s="202" t="s">
        <v>137</v>
      </c>
      <c r="E249" s="203" t="s">
        <v>1</v>
      </c>
      <c r="F249" s="204" t="s">
        <v>381</v>
      </c>
      <c r="G249" s="201"/>
      <c r="H249" s="203" t="s">
        <v>1</v>
      </c>
      <c r="I249" s="205"/>
      <c r="J249" s="201"/>
      <c r="K249" s="201"/>
      <c r="L249" s="206"/>
      <c r="M249" s="207"/>
      <c r="N249" s="208"/>
      <c r="O249" s="208"/>
      <c r="P249" s="208"/>
      <c r="Q249" s="208"/>
      <c r="R249" s="208"/>
      <c r="S249" s="208"/>
      <c r="T249" s="209"/>
      <c r="AT249" s="210" t="s">
        <v>137</v>
      </c>
      <c r="AU249" s="210" t="s">
        <v>84</v>
      </c>
      <c r="AV249" s="12" t="s">
        <v>82</v>
      </c>
      <c r="AW249" s="12" t="s">
        <v>34</v>
      </c>
      <c r="AX249" s="12" t="s">
        <v>77</v>
      </c>
      <c r="AY249" s="210" t="s">
        <v>124</v>
      </c>
    </row>
    <row r="250" spans="2:65" s="13" customFormat="1">
      <c r="B250" s="211"/>
      <c r="C250" s="212"/>
      <c r="D250" s="202" t="s">
        <v>137</v>
      </c>
      <c r="E250" s="213" t="s">
        <v>1</v>
      </c>
      <c r="F250" s="214" t="s">
        <v>382</v>
      </c>
      <c r="G250" s="212"/>
      <c r="H250" s="215">
        <v>9</v>
      </c>
      <c r="I250" s="216"/>
      <c r="J250" s="212"/>
      <c r="K250" s="212"/>
      <c r="L250" s="217"/>
      <c r="M250" s="218"/>
      <c r="N250" s="219"/>
      <c r="O250" s="219"/>
      <c r="P250" s="219"/>
      <c r="Q250" s="219"/>
      <c r="R250" s="219"/>
      <c r="S250" s="219"/>
      <c r="T250" s="220"/>
      <c r="AT250" s="221" t="s">
        <v>137</v>
      </c>
      <c r="AU250" s="221" t="s">
        <v>84</v>
      </c>
      <c r="AV250" s="13" t="s">
        <v>84</v>
      </c>
      <c r="AW250" s="13" t="s">
        <v>34</v>
      </c>
      <c r="AX250" s="13" t="s">
        <v>82</v>
      </c>
      <c r="AY250" s="221" t="s">
        <v>124</v>
      </c>
    </row>
    <row r="251" spans="2:65" s="1" customFormat="1" ht="12">
      <c r="B251" s="34"/>
      <c r="C251" s="233" t="s">
        <v>383</v>
      </c>
      <c r="D251" s="233" t="s">
        <v>237</v>
      </c>
      <c r="E251" s="234" t="s">
        <v>384</v>
      </c>
      <c r="F251" s="235" t="s">
        <v>385</v>
      </c>
      <c r="G251" s="236" t="s">
        <v>211</v>
      </c>
      <c r="H251" s="237">
        <v>0.64</v>
      </c>
      <c r="I251" s="238"/>
      <c r="J251" s="239">
        <f>ROUND(I251*H251,2)</f>
        <v>0</v>
      </c>
      <c r="K251" s="235" t="s">
        <v>1</v>
      </c>
      <c r="L251" s="240"/>
      <c r="M251" s="241" t="s">
        <v>1</v>
      </c>
      <c r="N251" s="242" t="s">
        <v>42</v>
      </c>
      <c r="O251" s="66"/>
      <c r="P251" s="196">
        <f>O251*H251</f>
        <v>0</v>
      </c>
      <c r="Q251" s="196">
        <v>1</v>
      </c>
      <c r="R251" s="196">
        <f>Q251*H251</f>
        <v>0.64</v>
      </c>
      <c r="S251" s="196">
        <v>0</v>
      </c>
      <c r="T251" s="197">
        <f>S251*H251</f>
        <v>0</v>
      </c>
      <c r="AR251" s="198" t="s">
        <v>241</v>
      </c>
      <c r="AT251" s="198" t="s">
        <v>237</v>
      </c>
      <c r="AU251" s="198" t="s">
        <v>84</v>
      </c>
      <c r="AY251" s="17" t="s">
        <v>124</v>
      </c>
      <c r="BE251" s="199">
        <f>IF(N251="základní",J251,0)</f>
        <v>0</v>
      </c>
      <c r="BF251" s="199">
        <f>IF(N251="snížená",J251,0)</f>
        <v>0</v>
      </c>
      <c r="BG251" s="199">
        <f>IF(N251="zákl. přenesená",J251,0)</f>
        <v>0</v>
      </c>
      <c r="BH251" s="199">
        <f>IF(N251="sníž. přenesená",J251,0)</f>
        <v>0</v>
      </c>
      <c r="BI251" s="199">
        <f>IF(N251="nulová",J251,0)</f>
        <v>0</v>
      </c>
      <c r="BJ251" s="17" t="s">
        <v>82</v>
      </c>
      <c r="BK251" s="199">
        <f>ROUND(I251*H251,2)</f>
        <v>0</v>
      </c>
      <c r="BL251" s="17" t="s">
        <v>213</v>
      </c>
      <c r="BM251" s="198" t="s">
        <v>386</v>
      </c>
    </row>
    <row r="252" spans="2:65" s="1" customFormat="1" ht="12">
      <c r="B252" s="34"/>
      <c r="C252" s="187" t="s">
        <v>387</v>
      </c>
      <c r="D252" s="187" t="s">
        <v>127</v>
      </c>
      <c r="E252" s="188" t="s">
        <v>388</v>
      </c>
      <c r="F252" s="189" t="s">
        <v>389</v>
      </c>
      <c r="G252" s="190" t="s">
        <v>130</v>
      </c>
      <c r="H252" s="191">
        <v>9</v>
      </c>
      <c r="I252" s="192"/>
      <c r="J252" s="193">
        <f>ROUND(I252*H252,2)</f>
        <v>0</v>
      </c>
      <c r="K252" s="189" t="s">
        <v>1</v>
      </c>
      <c r="L252" s="38"/>
      <c r="M252" s="194" t="s">
        <v>1</v>
      </c>
      <c r="N252" s="195" t="s">
        <v>42</v>
      </c>
      <c r="O252" s="66"/>
      <c r="P252" s="196">
        <f>O252*H252</f>
        <v>0</v>
      </c>
      <c r="Q252" s="196">
        <v>0</v>
      </c>
      <c r="R252" s="196">
        <f>Q252*H252</f>
        <v>0</v>
      </c>
      <c r="S252" s="196">
        <v>0.01</v>
      </c>
      <c r="T252" s="197">
        <f>S252*H252</f>
        <v>0.09</v>
      </c>
      <c r="AR252" s="198" t="s">
        <v>213</v>
      </c>
      <c r="AT252" s="198" t="s">
        <v>127</v>
      </c>
      <c r="AU252" s="198" t="s">
        <v>84</v>
      </c>
      <c r="AY252" s="17" t="s">
        <v>124</v>
      </c>
      <c r="BE252" s="199">
        <f>IF(N252="základní",J252,0)</f>
        <v>0</v>
      </c>
      <c r="BF252" s="199">
        <f>IF(N252="snížená",J252,0)</f>
        <v>0</v>
      </c>
      <c r="BG252" s="199">
        <f>IF(N252="zákl. přenesená",J252,0)</f>
        <v>0</v>
      </c>
      <c r="BH252" s="199">
        <f>IF(N252="sníž. přenesená",J252,0)</f>
        <v>0</v>
      </c>
      <c r="BI252" s="199">
        <f>IF(N252="nulová",J252,0)</f>
        <v>0</v>
      </c>
      <c r="BJ252" s="17" t="s">
        <v>82</v>
      </c>
      <c r="BK252" s="199">
        <f>ROUND(I252*H252,2)</f>
        <v>0</v>
      </c>
      <c r="BL252" s="17" t="s">
        <v>213</v>
      </c>
      <c r="BM252" s="198" t="s">
        <v>390</v>
      </c>
    </row>
    <row r="253" spans="2:65" s="12" customFormat="1">
      <c r="B253" s="200"/>
      <c r="C253" s="201"/>
      <c r="D253" s="202" t="s">
        <v>137</v>
      </c>
      <c r="E253" s="203" t="s">
        <v>1</v>
      </c>
      <c r="F253" s="204" t="s">
        <v>391</v>
      </c>
      <c r="G253" s="201"/>
      <c r="H253" s="203" t="s">
        <v>1</v>
      </c>
      <c r="I253" s="205"/>
      <c r="J253" s="201"/>
      <c r="K253" s="201"/>
      <c r="L253" s="206"/>
      <c r="M253" s="207"/>
      <c r="N253" s="208"/>
      <c r="O253" s="208"/>
      <c r="P253" s="208"/>
      <c r="Q253" s="208"/>
      <c r="R253" s="208"/>
      <c r="S253" s="208"/>
      <c r="T253" s="209"/>
      <c r="AT253" s="210" t="s">
        <v>137</v>
      </c>
      <c r="AU253" s="210" t="s">
        <v>84</v>
      </c>
      <c r="AV253" s="12" t="s">
        <v>82</v>
      </c>
      <c r="AW253" s="12" t="s">
        <v>34</v>
      </c>
      <c r="AX253" s="12" t="s">
        <v>77</v>
      </c>
      <c r="AY253" s="210" t="s">
        <v>124</v>
      </c>
    </row>
    <row r="254" spans="2:65" s="13" customFormat="1">
      <c r="B254" s="211"/>
      <c r="C254" s="212"/>
      <c r="D254" s="202" t="s">
        <v>137</v>
      </c>
      <c r="E254" s="213" t="s">
        <v>1</v>
      </c>
      <c r="F254" s="214" t="s">
        <v>382</v>
      </c>
      <c r="G254" s="212"/>
      <c r="H254" s="215">
        <v>9</v>
      </c>
      <c r="I254" s="216"/>
      <c r="J254" s="212"/>
      <c r="K254" s="212"/>
      <c r="L254" s="217"/>
      <c r="M254" s="218"/>
      <c r="N254" s="219"/>
      <c r="O254" s="219"/>
      <c r="P254" s="219"/>
      <c r="Q254" s="219"/>
      <c r="R254" s="219"/>
      <c r="S254" s="219"/>
      <c r="T254" s="220"/>
      <c r="AT254" s="221" t="s">
        <v>137</v>
      </c>
      <c r="AU254" s="221" t="s">
        <v>84</v>
      </c>
      <c r="AV254" s="13" t="s">
        <v>84</v>
      </c>
      <c r="AW254" s="13" t="s">
        <v>34</v>
      </c>
      <c r="AX254" s="13" t="s">
        <v>82</v>
      </c>
      <c r="AY254" s="221" t="s">
        <v>124</v>
      </c>
    </row>
    <row r="255" spans="2:65" s="1" customFormat="1" ht="12">
      <c r="B255" s="34"/>
      <c r="C255" s="187" t="s">
        <v>392</v>
      </c>
      <c r="D255" s="187" t="s">
        <v>127</v>
      </c>
      <c r="E255" s="188" t="s">
        <v>393</v>
      </c>
      <c r="F255" s="189" t="s">
        <v>394</v>
      </c>
      <c r="G255" s="190" t="s">
        <v>211</v>
      </c>
      <c r="H255" s="191">
        <v>0.64</v>
      </c>
      <c r="I255" s="192"/>
      <c r="J255" s="193">
        <f>ROUND(I255*H255,2)</f>
        <v>0</v>
      </c>
      <c r="K255" s="189" t="s">
        <v>131</v>
      </c>
      <c r="L255" s="38"/>
      <c r="M255" s="194" t="s">
        <v>1</v>
      </c>
      <c r="N255" s="195" t="s">
        <v>42</v>
      </c>
      <c r="O255" s="66"/>
      <c r="P255" s="196">
        <f>O255*H255</f>
        <v>0</v>
      </c>
      <c r="Q255" s="196">
        <v>0</v>
      </c>
      <c r="R255" s="196">
        <f>Q255*H255</f>
        <v>0</v>
      </c>
      <c r="S255" s="196">
        <v>0</v>
      </c>
      <c r="T255" s="197">
        <f>S255*H255</f>
        <v>0</v>
      </c>
      <c r="AR255" s="198" t="s">
        <v>213</v>
      </c>
      <c r="AT255" s="198" t="s">
        <v>127</v>
      </c>
      <c r="AU255" s="198" t="s">
        <v>84</v>
      </c>
      <c r="AY255" s="17" t="s">
        <v>124</v>
      </c>
      <c r="BE255" s="199">
        <f>IF(N255="základní",J255,0)</f>
        <v>0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17" t="s">
        <v>82</v>
      </c>
      <c r="BK255" s="199">
        <f>ROUND(I255*H255,2)</f>
        <v>0</v>
      </c>
      <c r="BL255" s="17" t="s">
        <v>213</v>
      </c>
      <c r="BM255" s="198" t="s">
        <v>395</v>
      </c>
    </row>
    <row r="256" spans="2:65" s="11" customFormat="1" ht="22.9" customHeight="1">
      <c r="B256" s="171"/>
      <c r="C256" s="172"/>
      <c r="D256" s="173" t="s">
        <v>76</v>
      </c>
      <c r="E256" s="185" t="s">
        <v>396</v>
      </c>
      <c r="F256" s="185" t="s">
        <v>397</v>
      </c>
      <c r="G256" s="172"/>
      <c r="H256" s="172"/>
      <c r="I256" s="175"/>
      <c r="J256" s="186">
        <f>BK256</f>
        <v>0</v>
      </c>
      <c r="K256" s="172"/>
      <c r="L256" s="177"/>
      <c r="M256" s="178"/>
      <c r="N256" s="179"/>
      <c r="O256" s="179"/>
      <c r="P256" s="180">
        <f>SUM(P257:P279)</f>
        <v>0</v>
      </c>
      <c r="Q256" s="179"/>
      <c r="R256" s="180">
        <f>SUM(R257:R279)</f>
        <v>3.3587208599999996</v>
      </c>
      <c r="S256" s="179"/>
      <c r="T256" s="181">
        <f>SUM(T257:T279)</f>
        <v>4.1088141</v>
      </c>
      <c r="AR256" s="182" t="s">
        <v>84</v>
      </c>
      <c r="AT256" s="183" t="s">
        <v>76</v>
      </c>
      <c r="AU256" s="183" t="s">
        <v>82</v>
      </c>
      <c r="AY256" s="182" t="s">
        <v>124</v>
      </c>
      <c r="BK256" s="184">
        <f>SUM(BK257:BK279)</f>
        <v>0</v>
      </c>
    </row>
    <row r="257" spans="2:65" s="1" customFormat="1" ht="12">
      <c r="B257" s="34"/>
      <c r="C257" s="187" t="s">
        <v>398</v>
      </c>
      <c r="D257" s="187" t="s">
        <v>127</v>
      </c>
      <c r="E257" s="188" t="s">
        <v>399</v>
      </c>
      <c r="F257" s="189" t="s">
        <v>400</v>
      </c>
      <c r="G257" s="190" t="s">
        <v>130</v>
      </c>
      <c r="H257" s="191">
        <v>116.39700000000001</v>
      </c>
      <c r="I257" s="192"/>
      <c r="J257" s="193">
        <f>ROUND(I257*H257,2)</f>
        <v>0</v>
      </c>
      <c r="K257" s="189" t="s">
        <v>131</v>
      </c>
      <c r="L257" s="38"/>
      <c r="M257" s="194" t="s">
        <v>1</v>
      </c>
      <c r="N257" s="195" t="s">
        <v>42</v>
      </c>
      <c r="O257" s="66"/>
      <c r="P257" s="196">
        <f>O257*H257</f>
        <v>0</v>
      </c>
      <c r="Q257" s="196">
        <v>2.9999999999999997E-4</v>
      </c>
      <c r="R257" s="196">
        <f>Q257*H257</f>
        <v>3.4919100000000002E-2</v>
      </c>
      <c r="S257" s="196">
        <v>0</v>
      </c>
      <c r="T257" s="197">
        <f>S257*H257</f>
        <v>0</v>
      </c>
      <c r="AR257" s="198" t="s">
        <v>213</v>
      </c>
      <c r="AT257" s="198" t="s">
        <v>127</v>
      </c>
      <c r="AU257" s="198" t="s">
        <v>84</v>
      </c>
      <c r="AY257" s="17" t="s">
        <v>124</v>
      </c>
      <c r="BE257" s="199">
        <f>IF(N257="základní",J257,0)</f>
        <v>0</v>
      </c>
      <c r="BF257" s="199">
        <f>IF(N257="snížená",J257,0)</f>
        <v>0</v>
      </c>
      <c r="BG257" s="199">
        <f>IF(N257="zákl. přenesená",J257,0)</f>
        <v>0</v>
      </c>
      <c r="BH257" s="199">
        <f>IF(N257="sníž. přenesená",J257,0)</f>
        <v>0</v>
      </c>
      <c r="BI257" s="199">
        <f>IF(N257="nulová",J257,0)</f>
        <v>0</v>
      </c>
      <c r="BJ257" s="17" t="s">
        <v>82</v>
      </c>
      <c r="BK257" s="199">
        <f>ROUND(I257*H257,2)</f>
        <v>0</v>
      </c>
      <c r="BL257" s="17" t="s">
        <v>213</v>
      </c>
      <c r="BM257" s="198" t="s">
        <v>401</v>
      </c>
    </row>
    <row r="258" spans="2:65" s="1" customFormat="1" ht="12">
      <c r="B258" s="34"/>
      <c r="C258" s="187" t="s">
        <v>402</v>
      </c>
      <c r="D258" s="187" t="s">
        <v>127</v>
      </c>
      <c r="E258" s="188" t="s">
        <v>403</v>
      </c>
      <c r="F258" s="189" t="s">
        <v>404</v>
      </c>
      <c r="G258" s="190" t="s">
        <v>130</v>
      </c>
      <c r="H258" s="191">
        <v>116.39700000000001</v>
      </c>
      <c r="I258" s="192"/>
      <c r="J258" s="193">
        <f>ROUND(I258*H258,2)</f>
        <v>0</v>
      </c>
      <c r="K258" s="189" t="s">
        <v>131</v>
      </c>
      <c r="L258" s="38"/>
      <c r="M258" s="194" t="s">
        <v>1</v>
      </c>
      <c r="N258" s="195" t="s">
        <v>42</v>
      </c>
      <c r="O258" s="66"/>
      <c r="P258" s="196">
        <f>O258*H258</f>
        <v>0</v>
      </c>
      <c r="Q258" s="196">
        <v>0</v>
      </c>
      <c r="R258" s="196">
        <f>Q258*H258</f>
        <v>0</v>
      </c>
      <c r="S258" s="196">
        <v>3.5299999999999998E-2</v>
      </c>
      <c r="T258" s="197">
        <f>S258*H258</f>
        <v>4.1088141</v>
      </c>
      <c r="AR258" s="198" t="s">
        <v>213</v>
      </c>
      <c r="AT258" s="198" t="s">
        <v>127</v>
      </c>
      <c r="AU258" s="198" t="s">
        <v>84</v>
      </c>
      <c r="AY258" s="17" t="s">
        <v>124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17" t="s">
        <v>82</v>
      </c>
      <c r="BK258" s="199">
        <f>ROUND(I258*H258,2)</f>
        <v>0</v>
      </c>
      <c r="BL258" s="17" t="s">
        <v>213</v>
      </c>
      <c r="BM258" s="198" t="s">
        <v>405</v>
      </c>
    </row>
    <row r="259" spans="2:65" s="13" customFormat="1">
      <c r="B259" s="211"/>
      <c r="C259" s="212"/>
      <c r="D259" s="202" t="s">
        <v>137</v>
      </c>
      <c r="E259" s="213" t="s">
        <v>1</v>
      </c>
      <c r="F259" s="214" t="s">
        <v>406</v>
      </c>
      <c r="G259" s="212"/>
      <c r="H259" s="215">
        <v>117.157</v>
      </c>
      <c r="I259" s="216"/>
      <c r="J259" s="212"/>
      <c r="K259" s="212"/>
      <c r="L259" s="217"/>
      <c r="M259" s="218"/>
      <c r="N259" s="219"/>
      <c r="O259" s="219"/>
      <c r="P259" s="219"/>
      <c r="Q259" s="219"/>
      <c r="R259" s="219"/>
      <c r="S259" s="219"/>
      <c r="T259" s="220"/>
      <c r="AT259" s="221" t="s">
        <v>137</v>
      </c>
      <c r="AU259" s="221" t="s">
        <v>84</v>
      </c>
      <c r="AV259" s="13" t="s">
        <v>84</v>
      </c>
      <c r="AW259" s="13" t="s">
        <v>34</v>
      </c>
      <c r="AX259" s="13" t="s">
        <v>77</v>
      </c>
      <c r="AY259" s="221" t="s">
        <v>124</v>
      </c>
    </row>
    <row r="260" spans="2:65" s="13" customFormat="1">
      <c r="B260" s="211"/>
      <c r="C260" s="212"/>
      <c r="D260" s="202" t="s">
        <v>137</v>
      </c>
      <c r="E260" s="213" t="s">
        <v>1</v>
      </c>
      <c r="F260" s="214" t="s">
        <v>407</v>
      </c>
      <c r="G260" s="212"/>
      <c r="H260" s="215">
        <v>-0.76</v>
      </c>
      <c r="I260" s="216"/>
      <c r="J260" s="212"/>
      <c r="K260" s="212"/>
      <c r="L260" s="217"/>
      <c r="M260" s="218"/>
      <c r="N260" s="219"/>
      <c r="O260" s="219"/>
      <c r="P260" s="219"/>
      <c r="Q260" s="219"/>
      <c r="R260" s="219"/>
      <c r="S260" s="219"/>
      <c r="T260" s="220"/>
      <c r="AT260" s="221" t="s">
        <v>137</v>
      </c>
      <c r="AU260" s="221" t="s">
        <v>84</v>
      </c>
      <c r="AV260" s="13" t="s">
        <v>84</v>
      </c>
      <c r="AW260" s="13" t="s">
        <v>34</v>
      </c>
      <c r="AX260" s="13" t="s">
        <v>77</v>
      </c>
      <c r="AY260" s="221" t="s">
        <v>124</v>
      </c>
    </row>
    <row r="261" spans="2:65" s="14" customFormat="1">
      <c r="B261" s="222"/>
      <c r="C261" s="223"/>
      <c r="D261" s="202" t="s">
        <v>137</v>
      </c>
      <c r="E261" s="224" t="s">
        <v>1</v>
      </c>
      <c r="F261" s="225" t="s">
        <v>142</v>
      </c>
      <c r="G261" s="223"/>
      <c r="H261" s="226">
        <v>116.39700000000001</v>
      </c>
      <c r="I261" s="227"/>
      <c r="J261" s="223"/>
      <c r="K261" s="223"/>
      <c r="L261" s="228"/>
      <c r="M261" s="229"/>
      <c r="N261" s="230"/>
      <c r="O261" s="230"/>
      <c r="P261" s="230"/>
      <c r="Q261" s="230"/>
      <c r="R261" s="230"/>
      <c r="S261" s="230"/>
      <c r="T261" s="231"/>
      <c r="AT261" s="232" t="s">
        <v>137</v>
      </c>
      <c r="AU261" s="232" t="s">
        <v>84</v>
      </c>
      <c r="AV261" s="14" t="s">
        <v>132</v>
      </c>
      <c r="AW261" s="14" t="s">
        <v>34</v>
      </c>
      <c r="AX261" s="14" t="s">
        <v>82</v>
      </c>
      <c r="AY261" s="232" t="s">
        <v>124</v>
      </c>
    </row>
    <row r="262" spans="2:65" s="1" customFormat="1" ht="24">
      <c r="B262" s="34"/>
      <c r="C262" s="187" t="s">
        <v>408</v>
      </c>
      <c r="D262" s="187" t="s">
        <v>127</v>
      </c>
      <c r="E262" s="188" t="s">
        <v>409</v>
      </c>
      <c r="F262" s="189" t="s">
        <v>410</v>
      </c>
      <c r="G262" s="190" t="s">
        <v>130</v>
      </c>
      <c r="H262" s="191">
        <v>116.39700000000001</v>
      </c>
      <c r="I262" s="192"/>
      <c r="J262" s="193">
        <f>ROUND(I262*H262,2)</f>
        <v>0</v>
      </c>
      <c r="K262" s="189" t="s">
        <v>131</v>
      </c>
      <c r="L262" s="38"/>
      <c r="M262" s="194" t="s">
        <v>1</v>
      </c>
      <c r="N262" s="195" t="s">
        <v>42</v>
      </c>
      <c r="O262" s="66"/>
      <c r="P262" s="196">
        <f>O262*H262</f>
        <v>0</v>
      </c>
      <c r="Q262" s="196">
        <v>5.8799999999999998E-3</v>
      </c>
      <c r="R262" s="196">
        <f>Q262*H262</f>
        <v>0.68441436</v>
      </c>
      <c r="S262" s="196">
        <v>0</v>
      </c>
      <c r="T262" s="197">
        <f>S262*H262</f>
        <v>0</v>
      </c>
      <c r="AR262" s="198" t="s">
        <v>213</v>
      </c>
      <c r="AT262" s="198" t="s">
        <v>127</v>
      </c>
      <c r="AU262" s="198" t="s">
        <v>84</v>
      </c>
      <c r="AY262" s="17" t="s">
        <v>124</v>
      </c>
      <c r="BE262" s="199">
        <f>IF(N262="základní",J262,0)</f>
        <v>0</v>
      </c>
      <c r="BF262" s="199">
        <f>IF(N262="snížená",J262,0)</f>
        <v>0</v>
      </c>
      <c r="BG262" s="199">
        <f>IF(N262="zákl. přenesená",J262,0)</f>
        <v>0</v>
      </c>
      <c r="BH262" s="199">
        <f>IF(N262="sníž. přenesená",J262,0)</f>
        <v>0</v>
      </c>
      <c r="BI262" s="199">
        <f>IF(N262="nulová",J262,0)</f>
        <v>0</v>
      </c>
      <c r="BJ262" s="17" t="s">
        <v>82</v>
      </c>
      <c r="BK262" s="199">
        <f>ROUND(I262*H262,2)</f>
        <v>0</v>
      </c>
      <c r="BL262" s="17" t="s">
        <v>213</v>
      </c>
      <c r="BM262" s="198" t="s">
        <v>411</v>
      </c>
    </row>
    <row r="263" spans="2:65" s="12" customFormat="1">
      <c r="B263" s="200"/>
      <c r="C263" s="201"/>
      <c r="D263" s="202" t="s">
        <v>137</v>
      </c>
      <c r="E263" s="203" t="s">
        <v>1</v>
      </c>
      <c r="F263" s="204" t="s">
        <v>412</v>
      </c>
      <c r="G263" s="201"/>
      <c r="H263" s="203" t="s">
        <v>1</v>
      </c>
      <c r="I263" s="205"/>
      <c r="J263" s="201"/>
      <c r="K263" s="201"/>
      <c r="L263" s="206"/>
      <c r="M263" s="207"/>
      <c r="N263" s="208"/>
      <c r="O263" s="208"/>
      <c r="P263" s="208"/>
      <c r="Q263" s="208"/>
      <c r="R263" s="208"/>
      <c r="S263" s="208"/>
      <c r="T263" s="209"/>
      <c r="AT263" s="210" t="s">
        <v>137</v>
      </c>
      <c r="AU263" s="210" t="s">
        <v>84</v>
      </c>
      <c r="AV263" s="12" t="s">
        <v>82</v>
      </c>
      <c r="AW263" s="12" t="s">
        <v>34</v>
      </c>
      <c r="AX263" s="12" t="s">
        <v>77</v>
      </c>
      <c r="AY263" s="210" t="s">
        <v>124</v>
      </c>
    </row>
    <row r="264" spans="2:65" s="13" customFormat="1">
      <c r="B264" s="211"/>
      <c r="C264" s="212"/>
      <c r="D264" s="202" t="s">
        <v>137</v>
      </c>
      <c r="E264" s="213" t="s">
        <v>1</v>
      </c>
      <c r="F264" s="214" t="s">
        <v>406</v>
      </c>
      <c r="G264" s="212"/>
      <c r="H264" s="215">
        <v>117.157</v>
      </c>
      <c r="I264" s="216"/>
      <c r="J264" s="212"/>
      <c r="K264" s="212"/>
      <c r="L264" s="217"/>
      <c r="M264" s="218"/>
      <c r="N264" s="219"/>
      <c r="O264" s="219"/>
      <c r="P264" s="219"/>
      <c r="Q264" s="219"/>
      <c r="R264" s="219"/>
      <c r="S264" s="219"/>
      <c r="T264" s="220"/>
      <c r="AT264" s="221" t="s">
        <v>137</v>
      </c>
      <c r="AU264" s="221" t="s">
        <v>84</v>
      </c>
      <c r="AV264" s="13" t="s">
        <v>84</v>
      </c>
      <c r="AW264" s="13" t="s">
        <v>34</v>
      </c>
      <c r="AX264" s="13" t="s">
        <v>77</v>
      </c>
      <c r="AY264" s="221" t="s">
        <v>124</v>
      </c>
    </row>
    <row r="265" spans="2:65" s="13" customFormat="1">
      <c r="B265" s="211"/>
      <c r="C265" s="212"/>
      <c r="D265" s="202" t="s">
        <v>137</v>
      </c>
      <c r="E265" s="213" t="s">
        <v>1</v>
      </c>
      <c r="F265" s="214" t="s">
        <v>407</v>
      </c>
      <c r="G265" s="212"/>
      <c r="H265" s="215">
        <v>-0.76</v>
      </c>
      <c r="I265" s="216"/>
      <c r="J265" s="212"/>
      <c r="K265" s="212"/>
      <c r="L265" s="217"/>
      <c r="M265" s="218"/>
      <c r="N265" s="219"/>
      <c r="O265" s="219"/>
      <c r="P265" s="219"/>
      <c r="Q265" s="219"/>
      <c r="R265" s="219"/>
      <c r="S265" s="219"/>
      <c r="T265" s="220"/>
      <c r="AT265" s="221" t="s">
        <v>137</v>
      </c>
      <c r="AU265" s="221" t="s">
        <v>84</v>
      </c>
      <c r="AV265" s="13" t="s">
        <v>84</v>
      </c>
      <c r="AW265" s="13" t="s">
        <v>34</v>
      </c>
      <c r="AX265" s="13" t="s">
        <v>77</v>
      </c>
      <c r="AY265" s="221" t="s">
        <v>124</v>
      </c>
    </row>
    <row r="266" spans="2:65" s="14" customFormat="1">
      <c r="B266" s="222"/>
      <c r="C266" s="223"/>
      <c r="D266" s="202" t="s">
        <v>137</v>
      </c>
      <c r="E266" s="224" t="s">
        <v>1</v>
      </c>
      <c r="F266" s="225" t="s">
        <v>142</v>
      </c>
      <c r="G266" s="223"/>
      <c r="H266" s="226">
        <v>116.39700000000001</v>
      </c>
      <c r="I266" s="227"/>
      <c r="J266" s="223"/>
      <c r="K266" s="223"/>
      <c r="L266" s="228"/>
      <c r="M266" s="229"/>
      <c r="N266" s="230"/>
      <c r="O266" s="230"/>
      <c r="P266" s="230"/>
      <c r="Q266" s="230"/>
      <c r="R266" s="230"/>
      <c r="S266" s="230"/>
      <c r="T266" s="231"/>
      <c r="AT266" s="232" t="s">
        <v>137</v>
      </c>
      <c r="AU266" s="232" t="s">
        <v>84</v>
      </c>
      <c r="AV266" s="14" t="s">
        <v>132</v>
      </c>
      <c r="AW266" s="14" t="s">
        <v>34</v>
      </c>
      <c r="AX266" s="14" t="s">
        <v>82</v>
      </c>
      <c r="AY266" s="232" t="s">
        <v>124</v>
      </c>
    </row>
    <row r="267" spans="2:65" s="1" customFormat="1" ht="24">
      <c r="B267" s="34"/>
      <c r="C267" s="233" t="s">
        <v>413</v>
      </c>
      <c r="D267" s="233" t="s">
        <v>237</v>
      </c>
      <c r="E267" s="234" t="s">
        <v>414</v>
      </c>
      <c r="F267" s="235" t="s">
        <v>415</v>
      </c>
      <c r="G267" s="236" t="s">
        <v>130</v>
      </c>
      <c r="H267" s="237">
        <v>128.03700000000001</v>
      </c>
      <c r="I267" s="238"/>
      <c r="J267" s="239">
        <f>ROUND(I267*H267,2)</f>
        <v>0</v>
      </c>
      <c r="K267" s="235" t="s">
        <v>131</v>
      </c>
      <c r="L267" s="240"/>
      <c r="M267" s="241" t="s">
        <v>1</v>
      </c>
      <c r="N267" s="242" t="s">
        <v>42</v>
      </c>
      <c r="O267" s="66"/>
      <c r="P267" s="196">
        <f>O267*H267</f>
        <v>0</v>
      </c>
      <c r="Q267" s="196">
        <v>1.9199999999999998E-2</v>
      </c>
      <c r="R267" s="196">
        <f>Q267*H267</f>
        <v>2.4583103999999998</v>
      </c>
      <c r="S267" s="196">
        <v>0</v>
      </c>
      <c r="T267" s="197">
        <f>S267*H267</f>
        <v>0</v>
      </c>
      <c r="AR267" s="198" t="s">
        <v>241</v>
      </c>
      <c r="AT267" s="198" t="s">
        <v>237</v>
      </c>
      <c r="AU267" s="198" t="s">
        <v>84</v>
      </c>
      <c r="AY267" s="17" t="s">
        <v>124</v>
      </c>
      <c r="BE267" s="199">
        <f>IF(N267="základní",J267,0)</f>
        <v>0</v>
      </c>
      <c r="BF267" s="199">
        <f>IF(N267="snížená",J267,0)</f>
        <v>0</v>
      </c>
      <c r="BG267" s="199">
        <f>IF(N267="zákl. přenesená",J267,0)</f>
        <v>0</v>
      </c>
      <c r="BH267" s="199">
        <f>IF(N267="sníž. přenesená",J267,0)</f>
        <v>0</v>
      </c>
      <c r="BI267" s="199">
        <f>IF(N267="nulová",J267,0)</f>
        <v>0</v>
      </c>
      <c r="BJ267" s="17" t="s">
        <v>82</v>
      </c>
      <c r="BK267" s="199">
        <f>ROUND(I267*H267,2)</f>
        <v>0</v>
      </c>
      <c r="BL267" s="17" t="s">
        <v>213</v>
      </c>
      <c r="BM267" s="198" t="s">
        <v>416</v>
      </c>
    </row>
    <row r="268" spans="2:65" s="13" customFormat="1">
      <c r="B268" s="211"/>
      <c r="C268" s="212"/>
      <c r="D268" s="202" t="s">
        <v>137</v>
      </c>
      <c r="E268" s="213" t="s">
        <v>1</v>
      </c>
      <c r="F268" s="214" t="s">
        <v>417</v>
      </c>
      <c r="G268" s="212"/>
      <c r="H268" s="215">
        <v>128.03700000000001</v>
      </c>
      <c r="I268" s="216"/>
      <c r="J268" s="212"/>
      <c r="K268" s="212"/>
      <c r="L268" s="217"/>
      <c r="M268" s="218"/>
      <c r="N268" s="219"/>
      <c r="O268" s="219"/>
      <c r="P268" s="219"/>
      <c r="Q268" s="219"/>
      <c r="R268" s="219"/>
      <c r="S268" s="219"/>
      <c r="T268" s="220"/>
      <c r="AT268" s="221" t="s">
        <v>137</v>
      </c>
      <c r="AU268" s="221" t="s">
        <v>84</v>
      </c>
      <c r="AV268" s="13" t="s">
        <v>84</v>
      </c>
      <c r="AW268" s="13" t="s">
        <v>34</v>
      </c>
      <c r="AX268" s="13" t="s">
        <v>82</v>
      </c>
      <c r="AY268" s="221" t="s">
        <v>124</v>
      </c>
    </row>
    <row r="269" spans="2:65" s="1" customFormat="1" ht="24">
      <c r="B269" s="34"/>
      <c r="C269" s="233" t="s">
        <v>418</v>
      </c>
      <c r="D269" s="233" t="s">
        <v>237</v>
      </c>
      <c r="E269" s="234" t="s">
        <v>419</v>
      </c>
      <c r="F269" s="235" t="s">
        <v>420</v>
      </c>
      <c r="G269" s="236" t="s">
        <v>173</v>
      </c>
      <c r="H269" s="237">
        <v>550</v>
      </c>
      <c r="I269" s="238"/>
      <c r="J269" s="239">
        <f>ROUND(I269*H269,2)</f>
        <v>0</v>
      </c>
      <c r="K269" s="235" t="s">
        <v>131</v>
      </c>
      <c r="L269" s="240"/>
      <c r="M269" s="241" t="s">
        <v>1</v>
      </c>
      <c r="N269" s="242" t="s">
        <v>42</v>
      </c>
      <c r="O269" s="66"/>
      <c r="P269" s="196">
        <f>O269*H269</f>
        <v>0</v>
      </c>
      <c r="Q269" s="196">
        <v>2.5999999999999998E-4</v>
      </c>
      <c r="R269" s="196">
        <f>Q269*H269</f>
        <v>0.14299999999999999</v>
      </c>
      <c r="S269" s="196">
        <v>0</v>
      </c>
      <c r="T269" s="197">
        <f>S269*H269</f>
        <v>0</v>
      </c>
      <c r="AR269" s="198" t="s">
        <v>241</v>
      </c>
      <c r="AT269" s="198" t="s">
        <v>237</v>
      </c>
      <c r="AU269" s="198" t="s">
        <v>84</v>
      </c>
      <c r="AY269" s="17" t="s">
        <v>124</v>
      </c>
      <c r="BE269" s="199">
        <f>IF(N269="základní",J269,0)</f>
        <v>0</v>
      </c>
      <c r="BF269" s="199">
        <f>IF(N269="snížená",J269,0)</f>
        <v>0</v>
      </c>
      <c r="BG269" s="199">
        <f>IF(N269="zákl. přenesená",J269,0)</f>
        <v>0</v>
      </c>
      <c r="BH269" s="199">
        <f>IF(N269="sníž. přenesená",J269,0)</f>
        <v>0</v>
      </c>
      <c r="BI269" s="199">
        <f>IF(N269="nulová",J269,0)</f>
        <v>0</v>
      </c>
      <c r="BJ269" s="17" t="s">
        <v>82</v>
      </c>
      <c r="BK269" s="199">
        <f>ROUND(I269*H269,2)</f>
        <v>0</v>
      </c>
      <c r="BL269" s="17" t="s">
        <v>213</v>
      </c>
      <c r="BM269" s="198" t="s">
        <v>421</v>
      </c>
    </row>
    <row r="270" spans="2:65" s="13" customFormat="1">
      <c r="B270" s="211"/>
      <c r="C270" s="212"/>
      <c r="D270" s="202" t="s">
        <v>137</v>
      </c>
      <c r="E270" s="213" t="s">
        <v>1</v>
      </c>
      <c r="F270" s="214" t="s">
        <v>422</v>
      </c>
      <c r="G270" s="212"/>
      <c r="H270" s="215">
        <v>550</v>
      </c>
      <c r="I270" s="216"/>
      <c r="J270" s="212"/>
      <c r="K270" s="212"/>
      <c r="L270" s="217"/>
      <c r="M270" s="218"/>
      <c r="N270" s="219"/>
      <c r="O270" s="219"/>
      <c r="P270" s="219"/>
      <c r="Q270" s="219"/>
      <c r="R270" s="219"/>
      <c r="S270" s="219"/>
      <c r="T270" s="220"/>
      <c r="AT270" s="221" t="s">
        <v>137</v>
      </c>
      <c r="AU270" s="221" t="s">
        <v>84</v>
      </c>
      <c r="AV270" s="13" t="s">
        <v>84</v>
      </c>
      <c r="AW270" s="13" t="s">
        <v>34</v>
      </c>
      <c r="AX270" s="13" t="s">
        <v>82</v>
      </c>
      <c r="AY270" s="221" t="s">
        <v>124</v>
      </c>
    </row>
    <row r="271" spans="2:65" s="1" customFormat="1" ht="24">
      <c r="B271" s="34"/>
      <c r="C271" s="233" t="s">
        <v>423</v>
      </c>
      <c r="D271" s="233" t="s">
        <v>237</v>
      </c>
      <c r="E271" s="234" t="s">
        <v>424</v>
      </c>
      <c r="F271" s="235" t="s">
        <v>425</v>
      </c>
      <c r="G271" s="236" t="s">
        <v>173</v>
      </c>
      <c r="H271" s="237">
        <v>35</v>
      </c>
      <c r="I271" s="238"/>
      <c r="J271" s="239">
        <f>ROUND(I271*H271,2)</f>
        <v>0</v>
      </c>
      <c r="K271" s="235" t="s">
        <v>131</v>
      </c>
      <c r="L271" s="240"/>
      <c r="M271" s="241" t="s">
        <v>1</v>
      </c>
      <c r="N271" s="242" t="s">
        <v>42</v>
      </c>
      <c r="O271" s="66"/>
      <c r="P271" s="196">
        <f>O271*H271</f>
        <v>0</v>
      </c>
      <c r="Q271" s="196">
        <v>1E-4</v>
      </c>
      <c r="R271" s="196">
        <f>Q271*H271</f>
        <v>3.5000000000000001E-3</v>
      </c>
      <c r="S271" s="196">
        <v>0</v>
      </c>
      <c r="T271" s="197">
        <f>S271*H271</f>
        <v>0</v>
      </c>
      <c r="AR271" s="198" t="s">
        <v>241</v>
      </c>
      <c r="AT271" s="198" t="s">
        <v>237</v>
      </c>
      <c r="AU271" s="198" t="s">
        <v>84</v>
      </c>
      <c r="AY271" s="17" t="s">
        <v>124</v>
      </c>
      <c r="BE271" s="199">
        <f>IF(N271="základní",J271,0)</f>
        <v>0</v>
      </c>
      <c r="BF271" s="199">
        <f>IF(N271="snížená",J271,0)</f>
        <v>0</v>
      </c>
      <c r="BG271" s="199">
        <f>IF(N271="zákl. přenesená",J271,0)</f>
        <v>0</v>
      </c>
      <c r="BH271" s="199">
        <f>IF(N271="sníž. přenesená",J271,0)</f>
        <v>0</v>
      </c>
      <c r="BI271" s="199">
        <f>IF(N271="nulová",J271,0)</f>
        <v>0</v>
      </c>
      <c r="BJ271" s="17" t="s">
        <v>82</v>
      </c>
      <c r="BK271" s="199">
        <f>ROUND(I271*H271,2)</f>
        <v>0</v>
      </c>
      <c r="BL271" s="17" t="s">
        <v>213</v>
      </c>
      <c r="BM271" s="198" t="s">
        <v>426</v>
      </c>
    </row>
    <row r="272" spans="2:65" s="13" customFormat="1">
      <c r="B272" s="211"/>
      <c r="C272" s="212"/>
      <c r="D272" s="202" t="s">
        <v>137</v>
      </c>
      <c r="E272" s="213" t="s">
        <v>1</v>
      </c>
      <c r="F272" s="214" t="s">
        <v>427</v>
      </c>
      <c r="G272" s="212"/>
      <c r="H272" s="215">
        <v>35</v>
      </c>
      <c r="I272" s="216"/>
      <c r="J272" s="212"/>
      <c r="K272" s="212"/>
      <c r="L272" s="217"/>
      <c r="M272" s="218"/>
      <c r="N272" s="219"/>
      <c r="O272" s="219"/>
      <c r="P272" s="219"/>
      <c r="Q272" s="219"/>
      <c r="R272" s="219"/>
      <c r="S272" s="219"/>
      <c r="T272" s="220"/>
      <c r="AT272" s="221" t="s">
        <v>137</v>
      </c>
      <c r="AU272" s="221" t="s">
        <v>84</v>
      </c>
      <c r="AV272" s="13" t="s">
        <v>84</v>
      </c>
      <c r="AW272" s="13" t="s">
        <v>34</v>
      </c>
      <c r="AX272" s="13" t="s">
        <v>82</v>
      </c>
      <c r="AY272" s="221" t="s">
        <v>124</v>
      </c>
    </row>
    <row r="273" spans="2:65" s="1" customFormat="1" ht="24">
      <c r="B273" s="34"/>
      <c r="C273" s="233" t="s">
        <v>428</v>
      </c>
      <c r="D273" s="233" t="s">
        <v>237</v>
      </c>
      <c r="E273" s="234" t="s">
        <v>429</v>
      </c>
      <c r="F273" s="235" t="s">
        <v>430</v>
      </c>
      <c r="G273" s="236" t="s">
        <v>173</v>
      </c>
      <c r="H273" s="237">
        <v>36</v>
      </c>
      <c r="I273" s="238"/>
      <c r="J273" s="239">
        <f>ROUND(I273*H273,2)</f>
        <v>0</v>
      </c>
      <c r="K273" s="235" t="s">
        <v>131</v>
      </c>
      <c r="L273" s="240"/>
      <c r="M273" s="241" t="s">
        <v>1</v>
      </c>
      <c r="N273" s="242" t="s">
        <v>42</v>
      </c>
      <c r="O273" s="66"/>
      <c r="P273" s="196">
        <f>O273*H273</f>
        <v>0</v>
      </c>
      <c r="Q273" s="196">
        <v>2.9999999999999997E-4</v>
      </c>
      <c r="R273" s="196">
        <f>Q273*H273</f>
        <v>1.0799999999999999E-2</v>
      </c>
      <c r="S273" s="196">
        <v>0</v>
      </c>
      <c r="T273" s="197">
        <f>S273*H273</f>
        <v>0</v>
      </c>
      <c r="AR273" s="198" t="s">
        <v>241</v>
      </c>
      <c r="AT273" s="198" t="s">
        <v>237</v>
      </c>
      <c r="AU273" s="198" t="s">
        <v>84</v>
      </c>
      <c r="AY273" s="17" t="s">
        <v>124</v>
      </c>
      <c r="BE273" s="199">
        <f>IF(N273="základní",J273,0)</f>
        <v>0</v>
      </c>
      <c r="BF273" s="199">
        <f>IF(N273="snížená",J273,0)</f>
        <v>0</v>
      </c>
      <c r="BG273" s="199">
        <f>IF(N273="zákl. přenesená",J273,0)</f>
        <v>0</v>
      </c>
      <c r="BH273" s="199">
        <f>IF(N273="sníž. přenesená",J273,0)</f>
        <v>0</v>
      </c>
      <c r="BI273" s="199">
        <f>IF(N273="nulová",J273,0)</f>
        <v>0</v>
      </c>
      <c r="BJ273" s="17" t="s">
        <v>82</v>
      </c>
      <c r="BK273" s="199">
        <f>ROUND(I273*H273,2)</f>
        <v>0</v>
      </c>
      <c r="BL273" s="17" t="s">
        <v>213</v>
      </c>
      <c r="BM273" s="198" t="s">
        <v>431</v>
      </c>
    </row>
    <row r="274" spans="2:65" s="13" customFormat="1">
      <c r="B274" s="211"/>
      <c r="C274" s="212"/>
      <c r="D274" s="202" t="s">
        <v>137</v>
      </c>
      <c r="E274" s="213" t="s">
        <v>1</v>
      </c>
      <c r="F274" s="214" t="s">
        <v>432</v>
      </c>
      <c r="G274" s="212"/>
      <c r="H274" s="215">
        <v>36</v>
      </c>
      <c r="I274" s="216"/>
      <c r="J274" s="212"/>
      <c r="K274" s="212"/>
      <c r="L274" s="217"/>
      <c r="M274" s="218"/>
      <c r="N274" s="219"/>
      <c r="O274" s="219"/>
      <c r="P274" s="219"/>
      <c r="Q274" s="219"/>
      <c r="R274" s="219"/>
      <c r="S274" s="219"/>
      <c r="T274" s="220"/>
      <c r="AT274" s="221" t="s">
        <v>137</v>
      </c>
      <c r="AU274" s="221" t="s">
        <v>84</v>
      </c>
      <c r="AV274" s="13" t="s">
        <v>84</v>
      </c>
      <c r="AW274" s="13" t="s">
        <v>34</v>
      </c>
      <c r="AX274" s="13" t="s">
        <v>82</v>
      </c>
      <c r="AY274" s="221" t="s">
        <v>124</v>
      </c>
    </row>
    <row r="275" spans="2:65" s="1" customFormat="1" ht="24">
      <c r="B275" s="34"/>
      <c r="C275" s="187" t="s">
        <v>433</v>
      </c>
      <c r="D275" s="187" t="s">
        <v>127</v>
      </c>
      <c r="E275" s="188" t="s">
        <v>434</v>
      </c>
      <c r="F275" s="189" t="s">
        <v>435</v>
      </c>
      <c r="G275" s="190" t="s">
        <v>130</v>
      </c>
      <c r="H275" s="191">
        <v>116.39700000000001</v>
      </c>
      <c r="I275" s="192"/>
      <c r="J275" s="193">
        <f>ROUND(I275*H275,2)</f>
        <v>0</v>
      </c>
      <c r="K275" s="189" t="s">
        <v>131</v>
      </c>
      <c r="L275" s="38"/>
      <c r="M275" s="194" t="s">
        <v>1</v>
      </c>
      <c r="N275" s="195" t="s">
        <v>42</v>
      </c>
      <c r="O275" s="66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7">
        <f>S275*H275</f>
        <v>0</v>
      </c>
      <c r="AR275" s="198" t="s">
        <v>213</v>
      </c>
      <c r="AT275" s="198" t="s">
        <v>127</v>
      </c>
      <c r="AU275" s="198" t="s">
        <v>84</v>
      </c>
      <c r="AY275" s="17" t="s">
        <v>124</v>
      </c>
      <c r="BE275" s="199">
        <f>IF(N275="základní",J275,0)</f>
        <v>0</v>
      </c>
      <c r="BF275" s="199">
        <f>IF(N275="snížená",J275,0)</f>
        <v>0</v>
      </c>
      <c r="BG275" s="199">
        <f>IF(N275="zákl. přenesená",J275,0)</f>
        <v>0</v>
      </c>
      <c r="BH275" s="199">
        <f>IF(N275="sníž. přenesená",J275,0)</f>
        <v>0</v>
      </c>
      <c r="BI275" s="199">
        <f>IF(N275="nulová",J275,0)</f>
        <v>0</v>
      </c>
      <c r="BJ275" s="17" t="s">
        <v>82</v>
      </c>
      <c r="BK275" s="199">
        <f>ROUND(I275*H275,2)</f>
        <v>0</v>
      </c>
      <c r="BL275" s="17" t="s">
        <v>213</v>
      </c>
      <c r="BM275" s="198" t="s">
        <v>436</v>
      </c>
    </row>
    <row r="276" spans="2:65" s="1" customFormat="1" ht="12">
      <c r="B276" s="34"/>
      <c r="C276" s="187" t="s">
        <v>437</v>
      </c>
      <c r="D276" s="187" t="s">
        <v>127</v>
      </c>
      <c r="E276" s="188" t="s">
        <v>438</v>
      </c>
      <c r="F276" s="189" t="s">
        <v>439</v>
      </c>
      <c r="G276" s="190" t="s">
        <v>146</v>
      </c>
      <c r="H276" s="191">
        <v>237.77</v>
      </c>
      <c r="I276" s="192"/>
      <c r="J276" s="193">
        <f>ROUND(I276*H276,2)</f>
        <v>0</v>
      </c>
      <c r="K276" s="189" t="s">
        <v>1</v>
      </c>
      <c r="L276" s="38"/>
      <c r="M276" s="194" t="s">
        <v>1</v>
      </c>
      <c r="N276" s="195" t="s">
        <v>42</v>
      </c>
      <c r="O276" s="66"/>
      <c r="P276" s="196">
        <f>O276*H276</f>
        <v>0</v>
      </c>
      <c r="Q276" s="196">
        <v>1E-4</v>
      </c>
      <c r="R276" s="196">
        <f>Q276*H276</f>
        <v>2.3777000000000003E-2</v>
      </c>
      <c r="S276" s="196">
        <v>0</v>
      </c>
      <c r="T276" s="197">
        <f>S276*H276</f>
        <v>0</v>
      </c>
      <c r="AR276" s="198" t="s">
        <v>213</v>
      </c>
      <c r="AT276" s="198" t="s">
        <v>127</v>
      </c>
      <c r="AU276" s="198" t="s">
        <v>84</v>
      </c>
      <c r="AY276" s="17" t="s">
        <v>124</v>
      </c>
      <c r="BE276" s="199">
        <f>IF(N276="základní",J276,0)</f>
        <v>0</v>
      </c>
      <c r="BF276" s="199">
        <f>IF(N276="snížená",J276,0)</f>
        <v>0</v>
      </c>
      <c r="BG276" s="199">
        <f>IF(N276="zákl. přenesená",J276,0)</f>
        <v>0</v>
      </c>
      <c r="BH276" s="199">
        <f>IF(N276="sníž. přenesená",J276,0)</f>
        <v>0</v>
      </c>
      <c r="BI276" s="199">
        <f>IF(N276="nulová",J276,0)</f>
        <v>0</v>
      </c>
      <c r="BJ276" s="17" t="s">
        <v>82</v>
      </c>
      <c r="BK276" s="199">
        <f>ROUND(I276*H276,2)</f>
        <v>0</v>
      </c>
      <c r="BL276" s="17" t="s">
        <v>213</v>
      </c>
      <c r="BM276" s="198" t="s">
        <v>440</v>
      </c>
    </row>
    <row r="277" spans="2:65" s="12" customFormat="1" ht="22.5">
      <c r="B277" s="200"/>
      <c r="C277" s="201"/>
      <c r="D277" s="202" t="s">
        <v>137</v>
      </c>
      <c r="E277" s="203" t="s">
        <v>1</v>
      </c>
      <c r="F277" s="204" t="s">
        <v>441</v>
      </c>
      <c r="G277" s="201"/>
      <c r="H277" s="203" t="s">
        <v>1</v>
      </c>
      <c r="I277" s="205"/>
      <c r="J277" s="201"/>
      <c r="K277" s="201"/>
      <c r="L277" s="206"/>
      <c r="M277" s="207"/>
      <c r="N277" s="208"/>
      <c r="O277" s="208"/>
      <c r="P277" s="208"/>
      <c r="Q277" s="208"/>
      <c r="R277" s="208"/>
      <c r="S277" s="208"/>
      <c r="T277" s="209"/>
      <c r="AT277" s="210" t="s">
        <v>137</v>
      </c>
      <c r="AU277" s="210" t="s">
        <v>84</v>
      </c>
      <c r="AV277" s="12" t="s">
        <v>82</v>
      </c>
      <c r="AW277" s="12" t="s">
        <v>34</v>
      </c>
      <c r="AX277" s="12" t="s">
        <v>77</v>
      </c>
      <c r="AY277" s="210" t="s">
        <v>124</v>
      </c>
    </row>
    <row r="278" spans="2:65" s="13" customFormat="1">
      <c r="B278" s="211"/>
      <c r="C278" s="212"/>
      <c r="D278" s="202" t="s">
        <v>137</v>
      </c>
      <c r="E278" s="213" t="s">
        <v>1</v>
      </c>
      <c r="F278" s="214" t="s">
        <v>442</v>
      </c>
      <c r="G278" s="212"/>
      <c r="H278" s="215">
        <v>237.77</v>
      </c>
      <c r="I278" s="216"/>
      <c r="J278" s="212"/>
      <c r="K278" s="212"/>
      <c r="L278" s="217"/>
      <c r="M278" s="218"/>
      <c r="N278" s="219"/>
      <c r="O278" s="219"/>
      <c r="P278" s="219"/>
      <c r="Q278" s="219"/>
      <c r="R278" s="219"/>
      <c r="S278" s="219"/>
      <c r="T278" s="220"/>
      <c r="AT278" s="221" t="s">
        <v>137</v>
      </c>
      <c r="AU278" s="221" t="s">
        <v>84</v>
      </c>
      <c r="AV278" s="13" t="s">
        <v>84</v>
      </c>
      <c r="AW278" s="13" t="s">
        <v>34</v>
      </c>
      <c r="AX278" s="13" t="s">
        <v>82</v>
      </c>
      <c r="AY278" s="221" t="s">
        <v>124</v>
      </c>
    </row>
    <row r="279" spans="2:65" s="1" customFormat="1" ht="12">
      <c r="B279" s="34"/>
      <c r="C279" s="187" t="s">
        <v>443</v>
      </c>
      <c r="D279" s="187" t="s">
        <v>127</v>
      </c>
      <c r="E279" s="188" t="s">
        <v>444</v>
      </c>
      <c r="F279" s="189" t="s">
        <v>445</v>
      </c>
      <c r="G279" s="190" t="s">
        <v>211</v>
      </c>
      <c r="H279" s="191">
        <v>3.359</v>
      </c>
      <c r="I279" s="192"/>
      <c r="J279" s="193">
        <f>ROUND(I279*H279,2)</f>
        <v>0</v>
      </c>
      <c r="K279" s="189" t="s">
        <v>131</v>
      </c>
      <c r="L279" s="38"/>
      <c r="M279" s="194" t="s">
        <v>1</v>
      </c>
      <c r="N279" s="195" t="s">
        <v>42</v>
      </c>
      <c r="O279" s="66"/>
      <c r="P279" s="196">
        <f>O279*H279</f>
        <v>0</v>
      </c>
      <c r="Q279" s="196">
        <v>0</v>
      </c>
      <c r="R279" s="196">
        <f>Q279*H279</f>
        <v>0</v>
      </c>
      <c r="S279" s="196">
        <v>0</v>
      </c>
      <c r="T279" s="197">
        <f>S279*H279</f>
        <v>0</v>
      </c>
      <c r="AR279" s="198" t="s">
        <v>213</v>
      </c>
      <c r="AT279" s="198" t="s">
        <v>127</v>
      </c>
      <c r="AU279" s="198" t="s">
        <v>84</v>
      </c>
      <c r="AY279" s="17" t="s">
        <v>124</v>
      </c>
      <c r="BE279" s="199">
        <f>IF(N279="základní",J279,0)</f>
        <v>0</v>
      </c>
      <c r="BF279" s="199">
        <f>IF(N279="snížená",J279,0)</f>
        <v>0</v>
      </c>
      <c r="BG279" s="199">
        <f>IF(N279="zákl. přenesená",J279,0)</f>
        <v>0</v>
      </c>
      <c r="BH279" s="199">
        <f>IF(N279="sníž. přenesená",J279,0)</f>
        <v>0</v>
      </c>
      <c r="BI279" s="199">
        <f>IF(N279="nulová",J279,0)</f>
        <v>0</v>
      </c>
      <c r="BJ279" s="17" t="s">
        <v>82</v>
      </c>
      <c r="BK279" s="199">
        <f>ROUND(I279*H279,2)</f>
        <v>0</v>
      </c>
      <c r="BL279" s="17" t="s">
        <v>213</v>
      </c>
      <c r="BM279" s="198" t="s">
        <v>446</v>
      </c>
    </row>
    <row r="280" spans="2:65" s="11" customFormat="1" ht="22.9" customHeight="1">
      <c r="B280" s="171"/>
      <c r="C280" s="172"/>
      <c r="D280" s="173" t="s">
        <v>76</v>
      </c>
      <c r="E280" s="185" t="s">
        <v>447</v>
      </c>
      <c r="F280" s="185" t="s">
        <v>448</v>
      </c>
      <c r="G280" s="172"/>
      <c r="H280" s="172"/>
      <c r="I280" s="175"/>
      <c r="J280" s="186">
        <f>BK280</f>
        <v>0</v>
      </c>
      <c r="K280" s="172"/>
      <c r="L280" s="177"/>
      <c r="M280" s="178"/>
      <c r="N280" s="179"/>
      <c r="O280" s="179"/>
      <c r="P280" s="180">
        <f>SUM(P281:P284)</f>
        <v>0</v>
      </c>
      <c r="Q280" s="179"/>
      <c r="R280" s="180">
        <f>SUM(R281:R284)</f>
        <v>1.8368000000000002E-2</v>
      </c>
      <c r="S280" s="179"/>
      <c r="T280" s="181">
        <f>SUM(T281:T284)</f>
        <v>0</v>
      </c>
      <c r="AR280" s="182" t="s">
        <v>84</v>
      </c>
      <c r="AT280" s="183" t="s">
        <v>76</v>
      </c>
      <c r="AU280" s="183" t="s">
        <v>82</v>
      </c>
      <c r="AY280" s="182" t="s">
        <v>124</v>
      </c>
      <c r="BK280" s="184">
        <f>SUM(BK281:BK284)</f>
        <v>0</v>
      </c>
    </row>
    <row r="281" spans="2:65" s="1" customFormat="1" ht="12">
      <c r="B281" s="34"/>
      <c r="C281" s="187" t="s">
        <v>449</v>
      </c>
      <c r="D281" s="187" t="s">
        <v>127</v>
      </c>
      <c r="E281" s="188" t="s">
        <v>450</v>
      </c>
      <c r="F281" s="189" t="s">
        <v>451</v>
      </c>
      <c r="G281" s="190" t="s">
        <v>130</v>
      </c>
      <c r="H281" s="191">
        <v>45.92</v>
      </c>
      <c r="I281" s="192"/>
      <c r="J281" s="193">
        <f>ROUND(I281*H281,2)</f>
        <v>0</v>
      </c>
      <c r="K281" s="189" t="s">
        <v>131</v>
      </c>
      <c r="L281" s="38"/>
      <c r="M281" s="194" t="s">
        <v>1</v>
      </c>
      <c r="N281" s="195" t="s">
        <v>42</v>
      </c>
      <c r="O281" s="66"/>
      <c r="P281" s="196">
        <f>O281*H281</f>
        <v>0</v>
      </c>
      <c r="Q281" s="196">
        <v>4.0000000000000002E-4</v>
      </c>
      <c r="R281" s="196">
        <f>Q281*H281</f>
        <v>1.8368000000000002E-2</v>
      </c>
      <c r="S281" s="196">
        <v>0</v>
      </c>
      <c r="T281" s="197">
        <f>S281*H281</f>
        <v>0</v>
      </c>
      <c r="AR281" s="198" t="s">
        <v>213</v>
      </c>
      <c r="AT281" s="198" t="s">
        <v>127</v>
      </c>
      <c r="AU281" s="198" t="s">
        <v>84</v>
      </c>
      <c r="AY281" s="17" t="s">
        <v>124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7" t="s">
        <v>82</v>
      </c>
      <c r="BK281" s="199">
        <f>ROUND(I281*H281,2)</f>
        <v>0</v>
      </c>
      <c r="BL281" s="17" t="s">
        <v>213</v>
      </c>
      <c r="BM281" s="198" t="s">
        <v>452</v>
      </c>
    </row>
    <row r="282" spans="2:65" s="12" customFormat="1" ht="22.5">
      <c r="B282" s="200"/>
      <c r="C282" s="201"/>
      <c r="D282" s="202" t="s">
        <v>137</v>
      </c>
      <c r="E282" s="203" t="s">
        <v>1</v>
      </c>
      <c r="F282" s="204" t="s">
        <v>453</v>
      </c>
      <c r="G282" s="201"/>
      <c r="H282" s="203" t="s">
        <v>1</v>
      </c>
      <c r="I282" s="205"/>
      <c r="J282" s="201"/>
      <c r="K282" s="201"/>
      <c r="L282" s="206"/>
      <c r="M282" s="207"/>
      <c r="N282" s="208"/>
      <c r="O282" s="208"/>
      <c r="P282" s="208"/>
      <c r="Q282" s="208"/>
      <c r="R282" s="208"/>
      <c r="S282" s="208"/>
      <c r="T282" s="209"/>
      <c r="AT282" s="210" t="s">
        <v>137</v>
      </c>
      <c r="AU282" s="210" t="s">
        <v>84</v>
      </c>
      <c r="AV282" s="12" t="s">
        <v>82</v>
      </c>
      <c r="AW282" s="12" t="s">
        <v>34</v>
      </c>
      <c r="AX282" s="12" t="s">
        <v>77</v>
      </c>
      <c r="AY282" s="210" t="s">
        <v>124</v>
      </c>
    </row>
    <row r="283" spans="2:65" s="13" customFormat="1">
      <c r="B283" s="211"/>
      <c r="C283" s="212"/>
      <c r="D283" s="202" t="s">
        <v>137</v>
      </c>
      <c r="E283" s="213" t="s">
        <v>1</v>
      </c>
      <c r="F283" s="214" t="s">
        <v>454</v>
      </c>
      <c r="G283" s="212"/>
      <c r="H283" s="215">
        <v>45.92</v>
      </c>
      <c r="I283" s="216"/>
      <c r="J283" s="212"/>
      <c r="K283" s="212"/>
      <c r="L283" s="217"/>
      <c r="M283" s="218"/>
      <c r="N283" s="219"/>
      <c r="O283" s="219"/>
      <c r="P283" s="219"/>
      <c r="Q283" s="219"/>
      <c r="R283" s="219"/>
      <c r="S283" s="219"/>
      <c r="T283" s="220"/>
      <c r="AT283" s="221" t="s">
        <v>137</v>
      </c>
      <c r="AU283" s="221" t="s">
        <v>84</v>
      </c>
      <c r="AV283" s="13" t="s">
        <v>84</v>
      </c>
      <c r="AW283" s="13" t="s">
        <v>34</v>
      </c>
      <c r="AX283" s="13" t="s">
        <v>82</v>
      </c>
      <c r="AY283" s="221" t="s">
        <v>124</v>
      </c>
    </row>
    <row r="284" spans="2:65" s="1" customFormat="1" ht="12">
      <c r="B284" s="34"/>
      <c r="C284" s="187" t="s">
        <v>455</v>
      </c>
      <c r="D284" s="187" t="s">
        <v>127</v>
      </c>
      <c r="E284" s="188" t="s">
        <v>456</v>
      </c>
      <c r="F284" s="189" t="s">
        <v>457</v>
      </c>
      <c r="G284" s="190" t="s">
        <v>211</v>
      </c>
      <c r="H284" s="191">
        <v>1.7999999999999999E-2</v>
      </c>
      <c r="I284" s="192"/>
      <c r="J284" s="193">
        <f>ROUND(I284*H284,2)</f>
        <v>0</v>
      </c>
      <c r="K284" s="189" t="s">
        <v>131</v>
      </c>
      <c r="L284" s="38"/>
      <c r="M284" s="194" t="s">
        <v>1</v>
      </c>
      <c r="N284" s="195" t="s">
        <v>42</v>
      </c>
      <c r="O284" s="66"/>
      <c r="P284" s="196">
        <f>O284*H284</f>
        <v>0</v>
      </c>
      <c r="Q284" s="196">
        <v>0</v>
      </c>
      <c r="R284" s="196">
        <f>Q284*H284</f>
        <v>0</v>
      </c>
      <c r="S284" s="196">
        <v>0</v>
      </c>
      <c r="T284" s="197">
        <f>S284*H284</f>
        <v>0</v>
      </c>
      <c r="AR284" s="198" t="s">
        <v>213</v>
      </c>
      <c r="AT284" s="198" t="s">
        <v>127</v>
      </c>
      <c r="AU284" s="198" t="s">
        <v>84</v>
      </c>
      <c r="AY284" s="17" t="s">
        <v>124</v>
      </c>
      <c r="BE284" s="199">
        <f>IF(N284="základní",J284,0)</f>
        <v>0</v>
      </c>
      <c r="BF284" s="199">
        <f>IF(N284="snížená",J284,0)</f>
        <v>0</v>
      </c>
      <c r="BG284" s="199">
        <f>IF(N284="zákl. přenesená",J284,0)</f>
        <v>0</v>
      </c>
      <c r="BH284" s="199">
        <f>IF(N284="sníž. přenesená",J284,0)</f>
        <v>0</v>
      </c>
      <c r="BI284" s="199">
        <f>IF(N284="nulová",J284,0)</f>
        <v>0</v>
      </c>
      <c r="BJ284" s="17" t="s">
        <v>82</v>
      </c>
      <c r="BK284" s="199">
        <f>ROUND(I284*H284,2)</f>
        <v>0</v>
      </c>
      <c r="BL284" s="17" t="s">
        <v>213</v>
      </c>
      <c r="BM284" s="198" t="s">
        <v>458</v>
      </c>
    </row>
    <row r="285" spans="2:65" s="11" customFormat="1" ht="22.9" customHeight="1">
      <c r="B285" s="171"/>
      <c r="C285" s="172"/>
      <c r="D285" s="173" t="s">
        <v>76</v>
      </c>
      <c r="E285" s="185" t="s">
        <v>459</v>
      </c>
      <c r="F285" s="185" t="s">
        <v>460</v>
      </c>
      <c r="G285" s="172"/>
      <c r="H285" s="172"/>
      <c r="I285" s="175"/>
      <c r="J285" s="186">
        <f>BK285</f>
        <v>0</v>
      </c>
      <c r="K285" s="172"/>
      <c r="L285" s="177"/>
      <c r="M285" s="178"/>
      <c r="N285" s="179"/>
      <c r="O285" s="179"/>
      <c r="P285" s="180">
        <f>SUM(P286:P311)</f>
        <v>0</v>
      </c>
      <c r="Q285" s="179"/>
      <c r="R285" s="180">
        <f>SUM(R286:R311)</f>
        <v>2.2990670999999998</v>
      </c>
      <c r="S285" s="179"/>
      <c r="T285" s="181">
        <f>SUM(T286:T311)</f>
        <v>2.1210287999999999</v>
      </c>
      <c r="AR285" s="182" t="s">
        <v>84</v>
      </c>
      <c r="AT285" s="183" t="s">
        <v>76</v>
      </c>
      <c r="AU285" s="183" t="s">
        <v>82</v>
      </c>
      <c r="AY285" s="182" t="s">
        <v>124</v>
      </c>
      <c r="BK285" s="184">
        <f>SUM(BK286:BK311)</f>
        <v>0</v>
      </c>
    </row>
    <row r="286" spans="2:65" s="1" customFormat="1" ht="12">
      <c r="B286" s="34"/>
      <c r="C286" s="187" t="s">
        <v>461</v>
      </c>
      <c r="D286" s="187" t="s">
        <v>127</v>
      </c>
      <c r="E286" s="188" t="s">
        <v>462</v>
      </c>
      <c r="F286" s="189" t="s">
        <v>463</v>
      </c>
      <c r="G286" s="190" t="s">
        <v>130</v>
      </c>
      <c r="H286" s="191">
        <v>86.978999999999999</v>
      </c>
      <c r="I286" s="192"/>
      <c r="J286" s="193">
        <f>ROUND(I286*H286,2)</f>
        <v>0</v>
      </c>
      <c r="K286" s="189" t="s">
        <v>131</v>
      </c>
      <c r="L286" s="38"/>
      <c r="M286" s="194" t="s">
        <v>1</v>
      </c>
      <c r="N286" s="195" t="s">
        <v>42</v>
      </c>
      <c r="O286" s="66"/>
      <c r="P286" s="196">
        <f>O286*H286</f>
        <v>0</v>
      </c>
      <c r="Q286" s="196">
        <v>2.9999999999999997E-4</v>
      </c>
      <c r="R286" s="196">
        <f>Q286*H286</f>
        <v>2.6093699999999997E-2</v>
      </c>
      <c r="S286" s="196">
        <v>0</v>
      </c>
      <c r="T286" s="197">
        <f>S286*H286</f>
        <v>0</v>
      </c>
      <c r="AR286" s="198" t="s">
        <v>213</v>
      </c>
      <c r="AT286" s="198" t="s">
        <v>127</v>
      </c>
      <c r="AU286" s="198" t="s">
        <v>84</v>
      </c>
      <c r="AY286" s="17" t="s">
        <v>124</v>
      </c>
      <c r="BE286" s="199">
        <f>IF(N286="základní",J286,0)</f>
        <v>0</v>
      </c>
      <c r="BF286" s="199">
        <f>IF(N286="snížená",J286,0)</f>
        <v>0</v>
      </c>
      <c r="BG286" s="199">
        <f>IF(N286="zákl. přenesená",J286,0)</f>
        <v>0</v>
      </c>
      <c r="BH286" s="199">
        <f>IF(N286="sníž. přenesená",J286,0)</f>
        <v>0</v>
      </c>
      <c r="BI286" s="199">
        <f>IF(N286="nulová",J286,0)</f>
        <v>0</v>
      </c>
      <c r="BJ286" s="17" t="s">
        <v>82</v>
      </c>
      <c r="BK286" s="199">
        <f>ROUND(I286*H286,2)</f>
        <v>0</v>
      </c>
      <c r="BL286" s="17" t="s">
        <v>213</v>
      </c>
      <c r="BM286" s="198" t="s">
        <v>464</v>
      </c>
    </row>
    <row r="287" spans="2:65" s="1" customFormat="1" ht="12">
      <c r="B287" s="34"/>
      <c r="C287" s="187" t="s">
        <v>465</v>
      </c>
      <c r="D287" s="187" t="s">
        <v>127</v>
      </c>
      <c r="E287" s="188" t="s">
        <v>466</v>
      </c>
      <c r="F287" s="189" t="s">
        <v>467</v>
      </c>
      <c r="G287" s="190" t="s">
        <v>130</v>
      </c>
      <c r="H287" s="191">
        <v>77.978999999999999</v>
      </c>
      <c r="I287" s="192"/>
      <c r="J287" s="193">
        <f>ROUND(I287*H287,2)</f>
        <v>0</v>
      </c>
      <c r="K287" s="189" t="s">
        <v>131</v>
      </c>
      <c r="L287" s="38"/>
      <c r="M287" s="194" t="s">
        <v>1</v>
      </c>
      <c r="N287" s="195" t="s">
        <v>42</v>
      </c>
      <c r="O287" s="66"/>
      <c r="P287" s="196">
        <f>O287*H287</f>
        <v>0</v>
      </c>
      <c r="Q287" s="196">
        <v>0</v>
      </c>
      <c r="R287" s="196">
        <f>Q287*H287</f>
        <v>0</v>
      </c>
      <c r="S287" s="196">
        <v>2.7199999999999998E-2</v>
      </c>
      <c r="T287" s="197">
        <f>S287*H287</f>
        <v>2.1210287999999999</v>
      </c>
      <c r="AR287" s="198" t="s">
        <v>213</v>
      </c>
      <c r="AT287" s="198" t="s">
        <v>127</v>
      </c>
      <c r="AU287" s="198" t="s">
        <v>84</v>
      </c>
      <c r="AY287" s="17" t="s">
        <v>124</v>
      </c>
      <c r="BE287" s="199">
        <f>IF(N287="základní",J287,0)</f>
        <v>0</v>
      </c>
      <c r="BF287" s="199">
        <f>IF(N287="snížená",J287,0)</f>
        <v>0</v>
      </c>
      <c r="BG287" s="199">
        <f>IF(N287="zákl. přenesená",J287,0)</f>
        <v>0</v>
      </c>
      <c r="BH287" s="199">
        <f>IF(N287="sníž. přenesená",J287,0)</f>
        <v>0</v>
      </c>
      <c r="BI287" s="199">
        <f>IF(N287="nulová",J287,0)</f>
        <v>0</v>
      </c>
      <c r="BJ287" s="17" t="s">
        <v>82</v>
      </c>
      <c r="BK287" s="199">
        <f>ROUND(I287*H287,2)</f>
        <v>0</v>
      </c>
      <c r="BL287" s="17" t="s">
        <v>213</v>
      </c>
      <c r="BM287" s="198" t="s">
        <v>468</v>
      </c>
    </row>
    <row r="288" spans="2:65" s="12" customFormat="1">
      <c r="B288" s="200"/>
      <c r="C288" s="201"/>
      <c r="D288" s="202" t="s">
        <v>137</v>
      </c>
      <c r="E288" s="203" t="s">
        <v>1</v>
      </c>
      <c r="F288" s="204" t="s">
        <v>469</v>
      </c>
      <c r="G288" s="201"/>
      <c r="H288" s="203" t="s">
        <v>1</v>
      </c>
      <c r="I288" s="205"/>
      <c r="J288" s="201"/>
      <c r="K288" s="201"/>
      <c r="L288" s="206"/>
      <c r="M288" s="207"/>
      <c r="N288" s="208"/>
      <c r="O288" s="208"/>
      <c r="P288" s="208"/>
      <c r="Q288" s="208"/>
      <c r="R288" s="208"/>
      <c r="S288" s="208"/>
      <c r="T288" s="209"/>
      <c r="AT288" s="210" t="s">
        <v>137</v>
      </c>
      <c r="AU288" s="210" t="s">
        <v>84</v>
      </c>
      <c r="AV288" s="12" t="s">
        <v>82</v>
      </c>
      <c r="AW288" s="12" t="s">
        <v>34</v>
      </c>
      <c r="AX288" s="12" t="s">
        <v>77</v>
      </c>
      <c r="AY288" s="210" t="s">
        <v>124</v>
      </c>
    </row>
    <row r="289" spans="2:65" s="13" customFormat="1">
      <c r="B289" s="211"/>
      <c r="C289" s="212"/>
      <c r="D289" s="202" t="s">
        <v>137</v>
      </c>
      <c r="E289" s="213" t="s">
        <v>1</v>
      </c>
      <c r="F289" s="214" t="s">
        <v>139</v>
      </c>
      <c r="G289" s="212"/>
      <c r="H289" s="215">
        <v>66.855000000000004</v>
      </c>
      <c r="I289" s="216"/>
      <c r="J289" s="212"/>
      <c r="K289" s="212"/>
      <c r="L289" s="217"/>
      <c r="M289" s="218"/>
      <c r="N289" s="219"/>
      <c r="O289" s="219"/>
      <c r="P289" s="219"/>
      <c r="Q289" s="219"/>
      <c r="R289" s="219"/>
      <c r="S289" s="219"/>
      <c r="T289" s="220"/>
      <c r="AT289" s="221" t="s">
        <v>137</v>
      </c>
      <c r="AU289" s="221" t="s">
        <v>84</v>
      </c>
      <c r="AV289" s="13" t="s">
        <v>84</v>
      </c>
      <c r="AW289" s="13" t="s">
        <v>34</v>
      </c>
      <c r="AX289" s="13" t="s">
        <v>77</v>
      </c>
      <c r="AY289" s="221" t="s">
        <v>124</v>
      </c>
    </row>
    <row r="290" spans="2:65" s="13" customFormat="1">
      <c r="B290" s="211"/>
      <c r="C290" s="212"/>
      <c r="D290" s="202" t="s">
        <v>137</v>
      </c>
      <c r="E290" s="213" t="s">
        <v>1</v>
      </c>
      <c r="F290" s="214" t="s">
        <v>140</v>
      </c>
      <c r="G290" s="212"/>
      <c r="H290" s="215">
        <v>-3.9529999999999998</v>
      </c>
      <c r="I290" s="216"/>
      <c r="J290" s="212"/>
      <c r="K290" s="212"/>
      <c r="L290" s="217"/>
      <c r="M290" s="218"/>
      <c r="N290" s="219"/>
      <c r="O290" s="219"/>
      <c r="P290" s="219"/>
      <c r="Q290" s="219"/>
      <c r="R290" s="219"/>
      <c r="S290" s="219"/>
      <c r="T290" s="220"/>
      <c r="AT290" s="221" t="s">
        <v>137</v>
      </c>
      <c r="AU290" s="221" t="s">
        <v>84</v>
      </c>
      <c r="AV290" s="13" t="s">
        <v>84</v>
      </c>
      <c r="AW290" s="13" t="s">
        <v>34</v>
      </c>
      <c r="AX290" s="13" t="s">
        <v>77</v>
      </c>
      <c r="AY290" s="221" t="s">
        <v>124</v>
      </c>
    </row>
    <row r="291" spans="2:65" s="13" customFormat="1">
      <c r="B291" s="211"/>
      <c r="C291" s="212"/>
      <c r="D291" s="202" t="s">
        <v>137</v>
      </c>
      <c r="E291" s="213" t="s">
        <v>1</v>
      </c>
      <c r="F291" s="214" t="s">
        <v>141</v>
      </c>
      <c r="G291" s="212"/>
      <c r="H291" s="215">
        <v>-2.4</v>
      </c>
      <c r="I291" s="216"/>
      <c r="J291" s="212"/>
      <c r="K291" s="212"/>
      <c r="L291" s="217"/>
      <c r="M291" s="218"/>
      <c r="N291" s="219"/>
      <c r="O291" s="219"/>
      <c r="P291" s="219"/>
      <c r="Q291" s="219"/>
      <c r="R291" s="219"/>
      <c r="S291" s="219"/>
      <c r="T291" s="220"/>
      <c r="AT291" s="221" t="s">
        <v>137</v>
      </c>
      <c r="AU291" s="221" t="s">
        <v>84</v>
      </c>
      <c r="AV291" s="13" t="s">
        <v>84</v>
      </c>
      <c r="AW291" s="13" t="s">
        <v>34</v>
      </c>
      <c r="AX291" s="13" t="s">
        <v>77</v>
      </c>
      <c r="AY291" s="221" t="s">
        <v>124</v>
      </c>
    </row>
    <row r="292" spans="2:65" s="15" customFormat="1">
      <c r="B292" s="243"/>
      <c r="C292" s="244"/>
      <c r="D292" s="202" t="s">
        <v>137</v>
      </c>
      <c r="E292" s="245" t="s">
        <v>1</v>
      </c>
      <c r="F292" s="246" t="s">
        <v>251</v>
      </c>
      <c r="G292" s="244"/>
      <c r="H292" s="247">
        <v>60.502000000000002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AT292" s="253" t="s">
        <v>137</v>
      </c>
      <c r="AU292" s="253" t="s">
        <v>84</v>
      </c>
      <c r="AV292" s="15" t="s">
        <v>143</v>
      </c>
      <c r="AW292" s="15" t="s">
        <v>34</v>
      </c>
      <c r="AX292" s="15" t="s">
        <v>77</v>
      </c>
      <c r="AY292" s="253" t="s">
        <v>124</v>
      </c>
    </row>
    <row r="293" spans="2:65" s="12" customFormat="1">
      <c r="B293" s="200"/>
      <c r="C293" s="201"/>
      <c r="D293" s="202" t="s">
        <v>137</v>
      </c>
      <c r="E293" s="203" t="s">
        <v>1</v>
      </c>
      <c r="F293" s="204" t="s">
        <v>470</v>
      </c>
      <c r="G293" s="201"/>
      <c r="H293" s="203" t="s">
        <v>1</v>
      </c>
      <c r="I293" s="205"/>
      <c r="J293" s="201"/>
      <c r="K293" s="201"/>
      <c r="L293" s="206"/>
      <c r="M293" s="207"/>
      <c r="N293" s="208"/>
      <c r="O293" s="208"/>
      <c r="P293" s="208"/>
      <c r="Q293" s="208"/>
      <c r="R293" s="208"/>
      <c r="S293" s="208"/>
      <c r="T293" s="209"/>
      <c r="AT293" s="210" t="s">
        <v>137</v>
      </c>
      <c r="AU293" s="210" t="s">
        <v>84</v>
      </c>
      <c r="AV293" s="12" t="s">
        <v>82</v>
      </c>
      <c r="AW293" s="12" t="s">
        <v>34</v>
      </c>
      <c r="AX293" s="12" t="s">
        <v>77</v>
      </c>
      <c r="AY293" s="210" t="s">
        <v>124</v>
      </c>
    </row>
    <row r="294" spans="2:65" s="13" customFormat="1">
      <c r="B294" s="211"/>
      <c r="C294" s="212"/>
      <c r="D294" s="202" t="s">
        <v>137</v>
      </c>
      <c r="E294" s="213" t="s">
        <v>1</v>
      </c>
      <c r="F294" s="214" t="s">
        <v>471</v>
      </c>
      <c r="G294" s="212"/>
      <c r="H294" s="215">
        <v>17.477</v>
      </c>
      <c r="I294" s="216"/>
      <c r="J294" s="212"/>
      <c r="K294" s="212"/>
      <c r="L294" s="217"/>
      <c r="M294" s="218"/>
      <c r="N294" s="219"/>
      <c r="O294" s="219"/>
      <c r="P294" s="219"/>
      <c r="Q294" s="219"/>
      <c r="R294" s="219"/>
      <c r="S294" s="219"/>
      <c r="T294" s="220"/>
      <c r="AT294" s="221" t="s">
        <v>137</v>
      </c>
      <c r="AU294" s="221" t="s">
        <v>84</v>
      </c>
      <c r="AV294" s="13" t="s">
        <v>84</v>
      </c>
      <c r="AW294" s="13" t="s">
        <v>34</v>
      </c>
      <c r="AX294" s="13" t="s">
        <v>77</v>
      </c>
      <c r="AY294" s="221" t="s">
        <v>124</v>
      </c>
    </row>
    <row r="295" spans="2:65" s="14" customFormat="1">
      <c r="B295" s="222"/>
      <c r="C295" s="223"/>
      <c r="D295" s="202" t="s">
        <v>137</v>
      </c>
      <c r="E295" s="224" t="s">
        <v>1</v>
      </c>
      <c r="F295" s="225" t="s">
        <v>142</v>
      </c>
      <c r="G295" s="223"/>
      <c r="H295" s="226">
        <v>77.978999999999999</v>
      </c>
      <c r="I295" s="227"/>
      <c r="J295" s="223"/>
      <c r="K295" s="223"/>
      <c r="L295" s="228"/>
      <c r="M295" s="229"/>
      <c r="N295" s="230"/>
      <c r="O295" s="230"/>
      <c r="P295" s="230"/>
      <c r="Q295" s="230"/>
      <c r="R295" s="230"/>
      <c r="S295" s="230"/>
      <c r="T295" s="231"/>
      <c r="AT295" s="232" t="s">
        <v>137</v>
      </c>
      <c r="AU295" s="232" t="s">
        <v>84</v>
      </c>
      <c r="AV295" s="14" t="s">
        <v>132</v>
      </c>
      <c r="AW295" s="14" t="s">
        <v>34</v>
      </c>
      <c r="AX295" s="14" t="s">
        <v>82</v>
      </c>
      <c r="AY295" s="232" t="s">
        <v>124</v>
      </c>
    </row>
    <row r="296" spans="2:65" s="1" customFormat="1" ht="24">
      <c r="B296" s="34"/>
      <c r="C296" s="187" t="s">
        <v>472</v>
      </c>
      <c r="D296" s="187" t="s">
        <v>127</v>
      </c>
      <c r="E296" s="188" t="s">
        <v>473</v>
      </c>
      <c r="F296" s="189" t="s">
        <v>474</v>
      </c>
      <c r="G296" s="190" t="s">
        <v>130</v>
      </c>
      <c r="H296" s="191">
        <v>86.978999999999999</v>
      </c>
      <c r="I296" s="192"/>
      <c r="J296" s="193">
        <f>ROUND(I296*H296,2)</f>
        <v>0</v>
      </c>
      <c r="K296" s="189" t="s">
        <v>131</v>
      </c>
      <c r="L296" s="38"/>
      <c r="M296" s="194" t="s">
        <v>1</v>
      </c>
      <c r="N296" s="195" t="s">
        <v>42</v>
      </c>
      <c r="O296" s="66"/>
      <c r="P296" s="196">
        <f>O296*H296</f>
        <v>0</v>
      </c>
      <c r="Q296" s="196">
        <v>5.0000000000000001E-3</v>
      </c>
      <c r="R296" s="196">
        <f>Q296*H296</f>
        <v>0.43489500000000003</v>
      </c>
      <c r="S296" s="196">
        <v>0</v>
      </c>
      <c r="T296" s="197">
        <f>S296*H296</f>
        <v>0</v>
      </c>
      <c r="AR296" s="198" t="s">
        <v>213</v>
      </c>
      <c r="AT296" s="198" t="s">
        <v>127</v>
      </c>
      <c r="AU296" s="198" t="s">
        <v>84</v>
      </c>
      <c r="AY296" s="17" t="s">
        <v>124</v>
      </c>
      <c r="BE296" s="199">
        <f>IF(N296="základní",J296,0)</f>
        <v>0</v>
      </c>
      <c r="BF296" s="199">
        <f>IF(N296="snížená",J296,0)</f>
        <v>0</v>
      </c>
      <c r="BG296" s="199">
        <f>IF(N296="zákl. přenesená",J296,0)</f>
        <v>0</v>
      </c>
      <c r="BH296" s="199">
        <f>IF(N296="sníž. přenesená",J296,0)</f>
        <v>0</v>
      </c>
      <c r="BI296" s="199">
        <f>IF(N296="nulová",J296,0)</f>
        <v>0</v>
      </c>
      <c r="BJ296" s="17" t="s">
        <v>82</v>
      </c>
      <c r="BK296" s="199">
        <f>ROUND(I296*H296,2)</f>
        <v>0</v>
      </c>
      <c r="BL296" s="17" t="s">
        <v>213</v>
      </c>
      <c r="BM296" s="198" t="s">
        <v>475</v>
      </c>
    </row>
    <row r="297" spans="2:65" s="12" customFormat="1">
      <c r="B297" s="200"/>
      <c r="C297" s="201"/>
      <c r="D297" s="202" t="s">
        <v>137</v>
      </c>
      <c r="E297" s="203" t="s">
        <v>1</v>
      </c>
      <c r="F297" s="204" t="s">
        <v>476</v>
      </c>
      <c r="G297" s="201"/>
      <c r="H297" s="203" t="s">
        <v>1</v>
      </c>
      <c r="I297" s="205"/>
      <c r="J297" s="201"/>
      <c r="K297" s="201"/>
      <c r="L297" s="206"/>
      <c r="M297" s="207"/>
      <c r="N297" s="208"/>
      <c r="O297" s="208"/>
      <c r="P297" s="208"/>
      <c r="Q297" s="208"/>
      <c r="R297" s="208"/>
      <c r="S297" s="208"/>
      <c r="T297" s="209"/>
      <c r="AT297" s="210" t="s">
        <v>137</v>
      </c>
      <c r="AU297" s="210" t="s">
        <v>84</v>
      </c>
      <c r="AV297" s="12" t="s">
        <v>82</v>
      </c>
      <c r="AW297" s="12" t="s">
        <v>34</v>
      </c>
      <c r="AX297" s="12" t="s">
        <v>77</v>
      </c>
      <c r="AY297" s="210" t="s">
        <v>124</v>
      </c>
    </row>
    <row r="298" spans="2:65" s="13" customFormat="1">
      <c r="B298" s="211"/>
      <c r="C298" s="212"/>
      <c r="D298" s="202" t="s">
        <v>137</v>
      </c>
      <c r="E298" s="213" t="s">
        <v>1</v>
      </c>
      <c r="F298" s="214" t="s">
        <v>139</v>
      </c>
      <c r="G298" s="212"/>
      <c r="H298" s="215">
        <v>66.855000000000004</v>
      </c>
      <c r="I298" s="216"/>
      <c r="J298" s="212"/>
      <c r="K298" s="212"/>
      <c r="L298" s="217"/>
      <c r="M298" s="218"/>
      <c r="N298" s="219"/>
      <c r="O298" s="219"/>
      <c r="P298" s="219"/>
      <c r="Q298" s="219"/>
      <c r="R298" s="219"/>
      <c r="S298" s="219"/>
      <c r="T298" s="220"/>
      <c r="AT298" s="221" t="s">
        <v>137</v>
      </c>
      <c r="AU298" s="221" t="s">
        <v>84</v>
      </c>
      <c r="AV298" s="13" t="s">
        <v>84</v>
      </c>
      <c r="AW298" s="13" t="s">
        <v>34</v>
      </c>
      <c r="AX298" s="13" t="s">
        <v>77</v>
      </c>
      <c r="AY298" s="221" t="s">
        <v>124</v>
      </c>
    </row>
    <row r="299" spans="2:65" s="13" customFormat="1">
      <c r="B299" s="211"/>
      <c r="C299" s="212"/>
      <c r="D299" s="202" t="s">
        <v>137</v>
      </c>
      <c r="E299" s="213" t="s">
        <v>1</v>
      </c>
      <c r="F299" s="214" t="s">
        <v>140</v>
      </c>
      <c r="G299" s="212"/>
      <c r="H299" s="215">
        <v>-3.9529999999999998</v>
      </c>
      <c r="I299" s="216"/>
      <c r="J299" s="212"/>
      <c r="K299" s="212"/>
      <c r="L299" s="217"/>
      <c r="M299" s="218"/>
      <c r="N299" s="219"/>
      <c r="O299" s="219"/>
      <c r="P299" s="219"/>
      <c r="Q299" s="219"/>
      <c r="R299" s="219"/>
      <c r="S299" s="219"/>
      <c r="T299" s="220"/>
      <c r="AT299" s="221" t="s">
        <v>137</v>
      </c>
      <c r="AU299" s="221" t="s">
        <v>84</v>
      </c>
      <c r="AV299" s="13" t="s">
        <v>84</v>
      </c>
      <c r="AW299" s="13" t="s">
        <v>34</v>
      </c>
      <c r="AX299" s="13" t="s">
        <v>77</v>
      </c>
      <c r="AY299" s="221" t="s">
        <v>124</v>
      </c>
    </row>
    <row r="300" spans="2:65" s="13" customFormat="1">
      <c r="B300" s="211"/>
      <c r="C300" s="212"/>
      <c r="D300" s="202" t="s">
        <v>137</v>
      </c>
      <c r="E300" s="213" t="s">
        <v>1</v>
      </c>
      <c r="F300" s="214" t="s">
        <v>141</v>
      </c>
      <c r="G300" s="212"/>
      <c r="H300" s="215">
        <v>-2.4</v>
      </c>
      <c r="I300" s="216"/>
      <c r="J300" s="212"/>
      <c r="K300" s="212"/>
      <c r="L300" s="217"/>
      <c r="M300" s="218"/>
      <c r="N300" s="219"/>
      <c r="O300" s="219"/>
      <c r="P300" s="219"/>
      <c r="Q300" s="219"/>
      <c r="R300" s="219"/>
      <c r="S300" s="219"/>
      <c r="T300" s="220"/>
      <c r="AT300" s="221" t="s">
        <v>137</v>
      </c>
      <c r="AU300" s="221" t="s">
        <v>84</v>
      </c>
      <c r="AV300" s="13" t="s">
        <v>84</v>
      </c>
      <c r="AW300" s="13" t="s">
        <v>34</v>
      </c>
      <c r="AX300" s="13" t="s">
        <v>77</v>
      </c>
      <c r="AY300" s="221" t="s">
        <v>124</v>
      </c>
    </row>
    <row r="301" spans="2:65" s="15" customFormat="1">
      <c r="B301" s="243"/>
      <c r="C301" s="244"/>
      <c r="D301" s="202" t="s">
        <v>137</v>
      </c>
      <c r="E301" s="245" t="s">
        <v>1</v>
      </c>
      <c r="F301" s="246" t="s">
        <v>251</v>
      </c>
      <c r="G301" s="244"/>
      <c r="H301" s="247">
        <v>60.502000000000002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AT301" s="253" t="s">
        <v>137</v>
      </c>
      <c r="AU301" s="253" t="s">
        <v>84</v>
      </c>
      <c r="AV301" s="15" t="s">
        <v>143</v>
      </c>
      <c r="AW301" s="15" t="s">
        <v>34</v>
      </c>
      <c r="AX301" s="15" t="s">
        <v>77</v>
      </c>
      <c r="AY301" s="253" t="s">
        <v>124</v>
      </c>
    </row>
    <row r="302" spans="2:65" s="12" customFormat="1">
      <c r="B302" s="200"/>
      <c r="C302" s="201"/>
      <c r="D302" s="202" t="s">
        <v>137</v>
      </c>
      <c r="E302" s="203" t="s">
        <v>1</v>
      </c>
      <c r="F302" s="204" t="s">
        <v>477</v>
      </c>
      <c r="G302" s="201"/>
      <c r="H302" s="203" t="s">
        <v>1</v>
      </c>
      <c r="I302" s="205"/>
      <c r="J302" s="201"/>
      <c r="K302" s="201"/>
      <c r="L302" s="206"/>
      <c r="M302" s="207"/>
      <c r="N302" s="208"/>
      <c r="O302" s="208"/>
      <c r="P302" s="208"/>
      <c r="Q302" s="208"/>
      <c r="R302" s="208"/>
      <c r="S302" s="208"/>
      <c r="T302" s="209"/>
      <c r="AT302" s="210" t="s">
        <v>137</v>
      </c>
      <c r="AU302" s="210" t="s">
        <v>84</v>
      </c>
      <c r="AV302" s="12" t="s">
        <v>82</v>
      </c>
      <c r="AW302" s="12" t="s">
        <v>34</v>
      </c>
      <c r="AX302" s="12" t="s">
        <v>77</v>
      </c>
      <c r="AY302" s="210" t="s">
        <v>124</v>
      </c>
    </row>
    <row r="303" spans="2:65" s="13" customFormat="1">
      <c r="B303" s="211"/>
      <c r="C303" s="212"/>
      <c r="D303" s="202" t="s">
        <v>137</v>
      </c>
      <c r="E303" s="213" t="s">
        <v>1</v>
      </c>
      <c r="F303" s="214" t="s">
        <v>153</v>
      </c>
      <c r="G303" s="212"/>
      <c r="H303" s="215">
        <v>26.477</v>
      </c>
      <c r="I303" s="216"/>
      <c r="J303" s="212"/>
      <c r="K303" s="212"/>
      <c r="L303" s="217"/>
      <c r="M303" s="218"/>
      <c r="N303" s="219"/>
      <c r="O303" s="219"/>
      <c r="P303" s="219"/>
      <c r="Q303" s="219"/>
      <c r="R303" s="219"/>
      <c r="S303" s="219"/>
      <c r="T303" s="220"/>
      <c r="AT303" s="221" t="s">
        <v>137</v>
      </c>
      <c r="AU303" s="221" t="s">
        <v>84</v>
      </c>
      <c r="AV303" s="13" t="s">
        <v>84</v>
      </c>
      <c r="AW303" s="13" t="s">
        <v>34</v>
      </c>
      <c r="AX303" s="13" t="s">
        <v>77</v>
      </c>
      <c r="AY303" s="221" t="s">
        <v>124</v>
      </c>
    </row>
    <row r="304" spans="2:65" s="14" customFormat="1">
      <c r="B304" s="222"/>
      <c r="C304" s="223"/>
      <c r="D304" s="202" t="s">
        <v>137</v>
      </c>
      <c r="E304" s="224" t="s">
        <v>1</v>
      </c>
      <c r="F304" s="225" t="s">
        <v>142</v>
      </c>
      <c r="G304" s="223"/>
      <c r="H304" s="226">
        <v>86.978999999999999</v>
      </c>
      <c r="I304" s="227"/>
      <c r="J304" s="223"/>
      <c r="K304" s="223"/>
      <c r="L304" s="228"/>
      <c r="M304" s="229"/>
      <c r="N304" s="230"/>
      <c r="O304" s="230"/>
      <c r="P304" s="230"/>
      <c r="Q304" s="230"/>
      <c r="R304" s="230"/>
      <c r="S304" s="230"/>
      <c r="T304" s="231"/>
      <c r="AT304" s="232" t="s">
        <v>137</v>
      </c>
      <c r="AU304" s="232" t="s">
        <v>84</v>
      </c>
      <c r="AV304" s="14" t="s">
        <v>132</v>
      </c>
      <c r="AW304" s="14" t="s">
        <v>34</v>
      </c>
      <c r="AX304" s="14" t="s">
        <v>82</v>
      </c>
      <c r="AY304" s="232" t="s">
        <v>124</v>
      </c>
    </row>
    <row r="305" spans="2:65" s="1" customFormat="1" ht="12">
      <c r="B305" s="34"/>
      <c r="C305" s="233" t="s">
        <v>478</v>
      </c>
      <c r="D305" s="233" t="s">
        <v>237</v>
      </c>
      <c r="E305" s="234" t="s">
        <v>479</v>
      </c>
      <c r="F305" s="235" t="s">
        <v>480</v>
      </c>
      <c r="G305" s="236" t="s">
        <v>130</v>
      </c>
      <c r="H305" s="237">
        <v>95.677000000000007</v>
      </c>
      <c r="I305" s="238"/>
      <c r="J305" s="239">
        <f>ROUND(I305*H305,2)</f>
        <v>0</v>
      </c>
      <c r="K305" s="235" t="s">
        <v>131</v>
      </c>
      <c r="L305" s="240"/>
      <c r="M305" s="241" t="s">
        <v>1</v>
      </c>
      <c r="N305" s="242" t="s">
        <v>42</v>
      </c>
      <c r="O305" s="66"/>
      <c r="P305" s="196">
        <f>O305*H305</f>
        <v>0</v>
      </c>
      <c r="Q305" s="196">
        <v>1.9199999999999998E-2</v>
      </c>
      <c r="R305" s="196">
        <f>Q305*H305</f>
        <v>1.8369983999999999</v>
      </c>
      <c r="S305" s="196">
        <v>0</v>
      </c>
      <c r="T305" s="197">
        <f>S305*H305</f>
        <v>0</v>
      </c>
      <c r="AR305" s="198" t="s">
        <v>241</v>
      </c>
      <c r="AT305" s="198" t="s">
        <v>237</v>
      </c>
      <c r="AU305" s="198" t="s">
        <v>84</v>
      </c>
      <c r="AY305" s="17" t="s">
        <v>124</v>
      </c>
      <c r="BE305" s="199">
        <f>IF(N305="základní",J305,0)</f>
        <v>0</v>
      </c>
      <c r="BF305" s="199">
        <f>IF(N305="snížená",J305,0)</f>
        <v>0</v>
      </c>
      <c r="BG305" s="199">
        <f>IF(N305="zákl. přenesená",J305,0)</f>
        <v>0</v>
      </c>
      <c r="BH305" s="199">
        <f>IF(N305="sníž. přenesená",J305,0)</f>
        <v>0</v>
      </c>
      <c r="BI305" s="199">
        <f>IF(N305="nulová",J305,0)</f>
        <v>0</v>
      </c>
      <c r="BJ305" s="17" t="s">
        <v>82</v>
      </c>
      <c r="BK305" s="199">
        <f>ROUND(I305*H305,2)</f>
        <v>0</v>
      </c>
      <c r="BL305" s="17" t="s">
        <v>213</v>
      </c>
      <c r="BM305" s="198" t="s">
        <v>481</v>
      </c>
    </row>
    <row r="306" spans="2:65" s="13" customFormat="1">
      <c r="B306" s="211"/>
      <c r="C306" s="212"/>
      <c r="D306" s="202" t="s">
        <v>137</v>
      </c>
      <c r="E306" s="213" t="s">
        <v>1</v>
      </c>
      <c r="F306" s="214" t="s">
        <v>482</v>
      </c>
      <c r="G306" s="212"/>
      <c r="H306" s="215">
        <v>95.677000000000007</v>
      </c>
      <c r="I306" s="216"/>
      <c r="J306" s="212"/>
      <c r="K306" s="212"/>
      <c r="L306" s="217"/>
      <c r="M306" s="218"/>
      <c r="N306" s="219"/>
      <c r="O306" s="219"/>
      <c r="P306" s="219"/>
      <c r="Q306" s="219"/>
      <c r="R306" s="219"/>
      <c r="S306" s="219"/>
      <c r="T306" s="220"/>
      <c r="AT306" s="221" t="s">
        <v>137</v>
      </c>
      <c r="AU306" s="221" t="s">
        <v>84</v>
      </c>
      <c r="AV306" s="13" t="s">
        <v>84</v>
      </c>
      <c r="AW306" s="13" t="s">
        <v>34</v>
      </c>
      <c r="AX306" s="13" t="s">
        <v>82</v>
      </c>
      <c r="AY306" s="221" t="s">
        <v>124</v>
      </c>
    </row>
    <row r="307" spans="2:65" s="1" customFormat="1" ht="24">
      <c r="B307" s="34"/>
      <c r="C307" s="187" t="s">
        <v>483</v>
      </c>
      <c r="D307" s="187" t="s">
        <v>127</v>
      </c>
      <c r="E307" s="188" t="s">
        <v>484</v>
      </c>
      <c r="F307" s="189" t="s">
        <v>485</v>
      </c>
      <c r="G307" s="190" t="s">
        <v>130</v>
      </c>
      <c r="H307" s="191">
        <v>86.978999999999999</v>
      </c>
      <c r="I307" s="192"/>
      <c r="J307" s="193">
        <f>ROUND(I307*H307,2)</f>
        <v>0</v>
      </c>
      <c r="K307" s="189" t="s">
        <v>131</v>
      </c>
      <c r="L307" s="38"/>
      <c r="M307" s="194" t="s">
        <v>1</v>
      </c>
      <c r="N307" s="195" t="s">
        <v>42</v>
      </c>
      <c r="O307" s="66"/>
      <c r="P307" s="196">
        <f>O307*H307</f>
        <v>0</v>
      </c>
      <c r="Q307" s="196">
        <v>0</v>
      </c>
      <c r="R307" s="196">
        <f>Q307*H307</f>
        <v>0</v>
      </c>
      <c r="S307" s="196">
        <v>0</v>
      </c>
      <c r="T307" s="197">
        <f>S307*H307</f>
        <v>0</v>
      </c>
      <c r="AR307" s="198" t="s">
        <v>213</v>
      </c>
      <c r="AT307" s="198" t="s">
        <v>127</v>
      </c>
      <c r="AU307" s="198" t="s">
        <v>84</v>
      </c>
      <c r="AY307" s="17" t="s">
        <v>124</v>
      </c>
      <c r="BE307" s="199">
        <f>IF(N307="základní",J307,0)</f>
        <v>0</v>
      </c>
      <c r="BF307" s="199">
        <f>IF(N307="snížená",J307,0)</f>
        <v>0</v>
      </c>
      <c r="BG307" s="199">
        <f>IF(N307="zákl. přenesená",J307,0)</f>
        <v>0</v>
      </c>
      <c r="BH307" s="199">
        <f>IF(N307="sníž. přenesená",J307,0)</f>
        <v>0</v>
      </c>
      <c r="BI307" s="199">
        <f>IF(N307="nulová",J307,0)</f>
        <v>0</v>
      </c>
      <c r="BJ307" s="17" t="s">
        <v>82</v>
      </c>
      <c r="BK307" s="199">
        <f>ROUND(I307*H307,2)</f>
        <v>0</v>
      </c>
      <c r="BL307" s="17" t="s">
        <v>213</v>
      </c>
      <c r="BM307" s="198" t="s">
        <v>486</v>
      </c>
    </row>
    <row r="308" spans="2:65" s="1" customFormat="1" ht="12">
      <c r="B308" s="34"/>
      <c r="C308" s="187" t="s">
        <v>487</v>
      </c>
      <c r="D308" s="187" t="s">
        <v>127</v>
      </c>
      <c r="E308" s="188" t="s">
        <v>488</v>
      </c>
      <c r="F308" s="189" t="s">
        <v>489</v>
      </c>
      <c r="G308" s="190" t="s">
        <v>146</v>
      </c>
      <c r="H308" s="191">
        <v>21.6</v>
      </c>
      <c r="I308" s="192"/>
      <c r="J308" s="193">
        <f>ROUND(I308*H308,2)</f>
        <v>0</v>
      </c>
      <c r="K308" s="189" t="s">
        <v>131</v>
      </c>
      <c r="L308" s="38"/>
      <c r="M308" s="194" t="s">
        <v>1</v>
      </c>
      <c r="N308" s="195" t="s">
        <v>42</v>
      </c>
      <c r="O308" s="66"/>
      <c r="P308" s="196">
        <f>O308*H308</f>
        <v>0</v>
      </c>
      <c r="Q308" s="196">
        <v>5.0000000000000002E-5</v>
      </c>
      <c r="R308" s="196">
        <f>Q308*H308</f>
        <v>1.0800000000000002E-3</v>
      </c>
      <c r="S308" s="196">
        <v>0</v>
      </c>
      <c r="T308" s="197">
        <f>S308*H308</f>
        <v>0</v>
      </c>
      <c r="AR308" s="198" t="s">
        <v>213</v>
      </c>
      <c r="AT308" s="198" t="s">
        <v>127</v>
      </c>
      <c r="AU308" s="198" t="s">
        <v>84</v>
      </c>
      <c r="AY308" s="17" t="s">
        <v>124</v>
      </c>
      <c r="BE308" s="199">
        <f>IF(N308="základní",J308,0)</f>
        <v>0</v>
      </c>
      <c r="BF308" s="199">
        <f>IF(N308="snížená",J308,0)</f>
        <v>0</v>
      </c>
      <c r="BG308" s="199">
        <f>IF(N308="zákl. přenesená",J308,0)</f>
        <v>0</v>
      </c>
      <c r="BH308" s="199">
        <f>IF(N308="sníž. přenesená",J308,0)</f>
        <v>0</v>
      </c>
      <c r="BI308" s="199">
        <f>IF(N308="nulová",J308,0)</f>
        <v>0</v>
      </c>
      <c r="BJ308" s="17" t="s">
        <v>82</v>
      </c>
      <c r="BK308" s="199">
        <f>ROUND(I308*H308,2)</f>
        <v>0</v>
      </c>
      <c r="BL308" s="17" t="s">
        <v>213</v>
      </c>
      <c r="BM308" s="198" t="s">
        <v>490</v>
      </c>
    </row>
    <row r="309" spans="2:65" s="12" customFormat="1">
      <c r="B309" s="200"/>
      <c r="C309" s="201"/>
      <c r="D309" s="202" t="s">
        <v>137</v>
      </c>
      <c r="E309" s="203" t="s">
        <v>1</v>
      </c>
      <c r="F309" s="204" t="s">
        <v>491</v>
      </c>
      <c r="G309" s="201"/>
      <c r="H309" s="203" t="s">
        <v>1</v>
      </c>
      <c r="I309" s="205"/>
      <c r="J309" s="201"/>
      <c r="K309" s="201"/>
      <c r="L309" s="206"/>
      <c r="M309" s="207"/>
      <c r="N309" s="208"/>
      <c r="O309" s="208"/>
      <c r="P309" s="208"/>
      <c r="Q309" s="208"/>
      <c r="R309" s="208"/>
      <c r="S309" s="208"/>
      <c r="T309" s="209"/>
      <c r="AT309" s="210" t="s">
        <v>137</v>
      </c>
      <c r="AU309" s="210" t="s">
        <v>84</v>
      </c>
      <c r="AV309" s="12" t="s">
        <v>82</v>
      </c>
      <c r="AW309" s="12" t="s">
        <v>34</v>
      </c>
      <c r="AX309" s="12" t="s">
        <v>77</v>
      </c>
      <c r="AY309" s="210" t="s">
        <v>124</v>
      </c>
    </row>
    <row r="310" spans="2:65" s="13" customFormat="1">
      <c r="B310" s="211"/>
      <c r="C310" s="212"/>
      <c r="D310" s="202" t="s">
        <v>137</v>
      </c>
      <c r="E310" s="213" t="s">
        <v>1</v>
      </c>
      <c r="F310" s="214" t="s">
        <v>492</v>
      </c>
      <c r="G310" s="212"/>
      <c r="H310" s="215">
        <v>21.6</v>
      </c>
      <c r="I310" s="216"/>
      <c r="J310" s="212"/>
      <c r="K310" s="212"/>
      <c r="L310" s="217"/>
      <c r="M310" s="218"/>
      <c r="N310" s="219"/>
      <c r="O310" s="219"/>
      <c r="P310" s="219"/>
      <c r="Q310" s="219"/>
      <c r="R310" s="219"/>
      <c r="S310" s="219"/>
      <c r="T310" s="220"/>
      <c r="AT310" s="221" t="s">
        <v>137</v>
      </c>
      <c r="AU310" s="221" t="s">
        <v>84</v>
      </c>
      <c r="AV310" s="13" t="s">
        <v>84</v>
      </c>
      <c r="AW310" s="13" t="s">
        <v>34</v>
      </c>
      <c r="AX310" s="13" t="s">
        <v>82</v>
      </c>
      <c r="AY310" s="221" t="s">
        <v>124</v>
      </c>
    </row>
    <row r="311" spans="2:65" s="1" customFormat="1" ht="12">
      <c r="B311" s="34"/>
      <c r="C311" s="187" t="s">
        <v>493</v>
      </c>
      <c r="D311" s="187" t="s">
        <v>127</v>
      </c>
      <c r="E311" s="188" t="s">
        <v>494</v>
      </c>
      <c r="F311" s="189" t="s">
        <v>495</v>
      </c>
      <c r="G311" s="190" t="s">
        <v>211</v>
      </c>
      <c r="H311" s="191">
        <v>2.2989999999999999</v>
      </c>
      <c r="I311" s="192"/>
      <c r="J311" s="193">
        <f>ROUND(I311*H311,2)</f>
        <v>0</v>
      </c>
      <c r="K311" s="189" t="s">
        <v>131</v>
      </c>
      <c r="L311" s="38"/>
      <c r="M311" s="194" t="s">
        <v>1</v>
      </c>
      <c r="N311" s="195" t="s">
        <v>42</v>
      </c>
      <c r="O311" s="66"/>
      <c r="P311" s="196">
        <f>O311*H311</f>
        <v>0</v>
      </c>
      <c r="Q311" s="196">
        <v>0</v>
      </c>
      <c r="R311" s="196">
        <f>Q311*H311</f>
        <v>0</v>
      </c>
      <c r="S311" s="196">
        <v>0</v>
      </c>
      <c r="T311" s="197">
        <f>S311*H311</f>
        <v>0</v>
      </c>
      <c r="AR311" s="198" t="s">
        <v>213</v>
      </c>
      <c r="AT311" s="198" t="s">
        <v>127</v>
      </c>
      <c r="AU311" s="198" t="s">
        <v>84</v>
      </c>
      <c r="AY311" s="17" t="s">
        <v>124</v>
      </c>
      <c r="BE311" s="199">
        <f>IF(N311="základní",J311,0)</f>
        <v>0</v>
      </c>
      <c r="BF311" s="199">
        <f>IF(N311="snížená",J311,0)</f>
        <v>0</v>
      </c>
      <c r="BG311" s="199">
        <f>IF(N311="zákl. přenesená",J311,0)</f>
        <v>0</v>
      </c>
      <c r="BH311" s="199">
        <f>IF(N311="sníž. přenesená",J311,0)</f>
        <v>0</v>
      </c>
      <c r="BI311" s="199">
        <f>IF(N311="nulová",J311,0)</f>
        <v>0</v>
      </c>
      <c r="BJ311" s="17" t="s">
        <v>82</v>
      </c>
      <c r="BK311" s="199">
        <f>ROUND(I311*H311,2)</f>
        <v>0</v>
      </c>
      <c r="BL311" s="17" t="s">
        <v>213</v>
      </c>
      <c r="BM311" s="198" t="s">
        <v>496</v>
      </c>
    </row>
    <row r="312" spans="2:65" s="11" customFormat="1" ht="22.9" customHeight="1">
      <c r="B312" s="171"/>
      <c r="C312" s="172"/>
      <c r="D312" s="173" t="s">
        <v>76</v>
      </c>
      <c r="E312" s="185" t="s">
        <v>497</v>
      </c>
      <c r="F312" s="185" t="s">
        <v>498</v>
      </c>
      <c r="G312" s="172"/>
      <c r="H312" s="172"/>
      <c r="I312" s="175"/>
      <c r="J312" s="186">
        <f>BK312</f>
        <v>0</v>
      </c>
      <c r="K312" s="172"/>
      <c r="L312" s="177"/>
      <c r="M312" s="178"/>
      <c r="N312" s="179"/>
      <c r="O312" s="179"/>
      <c r="P312" s="180">
        <f>P313</f>
        <v>0</v>
      </c>
      <c r="Q312" s="179"/>
      <c r="R312" s="180">
        <f>R313</f>
        <v>1.3999999999999999E-4</v>
      </c>
      <c r="S312" s="179"/>
      <c r="T312" s="181">
        <f>T313</f>
        <v>0</v>
      </c>
      <c r="AR312" s="182" t="s">
        <v>84</v>
      </c>
      <c r="AT312" s="183" t="s">
        <v>76</v>
      </c>
      <c r="AU312" s="183" t="s">
        <v>82</v>
      </c>
      <c r="AY312" s="182" t="s">
        <v>124</v>
      </c>
      <c r="BK312" s="184">
        <f>BK313</f>
        <v>0</v>
      </c>
    </row>
    <row r="313" spans="2:65" s="1" customFormat="1" ht="24">
      <c r="B313" s="34"/>
      <c r="C313" s="187" t="s">
        <v>499</v>
      </c>
      <c r="D313" s="187" t="s">
        <v>127</v>
      </c>
      <c r="E313" s="188" t="s">
        <v>500</v>
      </c>
      <c r="F313" s="189" t="s">
        <v>501</v>
      </c>
      <c r="G313" s="190" t="s">
        <v>355</v>
      </c>
      <c r="H313" s="191">
        <v>1</v>
      </c>
      <c r="I313" s="192"/>
      <c r="J313" s="193">
        <f>ROUND(I313*H313,2)</f>
        <v>0</v>
      </c>
      <c r="K313" s="189" t="s">
        <v>1</v>
      </c>
      <c r="L313" s="38"/>
      <c r="M313" s="194" t="s">
        <v>1</v>
      </c>
      <c r="N313" s="195" t="s">
        <v>42</v>
      </c>
      <c r="O313" s="66"/>
      <c r="P313" s="196">
        <f>O313*H313</f>
        <v>0</v>
      </c>
      <c r="Q313" s="196">
        <v>1.3999999999999999E-4</v>
      </c>
      <c r="R313" s="196">
        <f>Q313*H313</f>
        <v>1.3999999999999999E-4</v>
      </c>
      <c r="S313" s="196">
        <v>0</v>
      </c>
      <c r="T313" s="197">
        <f>S313*H313</f>
        <v>0</v>
      </c>
      <c r="AR313" s="198" t="s">
        <v>213</v>
      </c>
      <c r="AT313" s="198" t="s">
        <v>127</v>
      </c>
      <c r="AU313" s="198" t="s">
        <v>84</v>
      </c>
      <c r="AY313" s="17" t="s">
        <v>124</v>
      </c>
      <c r="BE313" s="199">
        <f>IF(N313="základní",J313,0)</f>
        <v>0</v>
      </c>
      <c r="BF313" s="199">
        <f>IF(N313="snížená",J313,0)</f>
        <v>0</v>
      </c>
      <c r="BG313" s="199">
        <f>IF(N313="zákl. přenesená",J313,0)</f>
        <v>0</v>
      </c>
      <c r="BH313" s="199">
        <f>IF(N313="sníž. přenesená",J313,0)</f>
        <v>0</v>
      </c>
      <c r="BI313" s="199">
        <f>IF(N313="nulová",J313,0)</f>
        <v>0</v>
      </c>
      <c r="BJ313" s="17" t="s">
        <v>82</v>
      </c>
      <c r="BK313" s="199">
        <f>ROUND(I313*H313,2)</f>
        <v>0</v>
      </c>
      <c r="BL313" s="17" t="s">
        <v>213</v>
      </c>
      <c r="BM313" s="198" t="s">
        <v>502</v>
      </c>
    </row>
    <row r="314" spans="2:65" s="11" customFormat="1" ht="25.9" customHeight="1">
      <c r="B314" s="171"/>
      <c r="C314" s="172"/>
      <c r="D314" s="173" t="s">
        <v>76</v>
      </c>
      <c r="E314" s="174" t="s">
        <v>503</v>
      </c>
      <c r="F314" s="174" t="s">
        <v>504</v>
      </c>
      <c r="G314" s="172"/>
      <c r="H314" s="172"/>
      <c r="I314" s="175"/>
      <c r="J314" s="176">
        <f>BK314</f>
        <v>0</v>
      </c>
      <c r="K314" s="172"/>
      <c r="L314" s="177"/>
      <c r="M314" s="178"/>
      <c r="N314" s="179"/>
      <c r="O314" s="179"/>
      <c r="P314" s="180">
        <f>SUM(P315:P319)</f>
        <v>0</v>
      </c>
      <c r="Q314" s="179"/>
      <c r="R314" s="180">
        <f>SUM(R315:R319)</f>
        <v>0</v>
      </c>
      <c r="S314" s="179"/>
      <c r="T314" s="181">
        <f>SUM(T315:T319)</f>
        <v>0</v>
      </c>
      <c r="AR314" s="182" t="s">
        <v>132</v>
      </c>
      <c r="AT314" s="183" t="s">
        <v>76</v>
      </c>
      <c r="AU314" s="183" t="s">
        <v>77</v>
      </c>
      <c r="AY314" s="182" t="s">
        <v>124</v>
      </c>
      <c r="BK314" s="184">
        <f>SUM(BK315:BK319)</f>
        <v>0</v>
      </c>
    </row>
    <row r="315" spans="2:65" s="1" customFormat="1" ht="12">
      <c r="B315" s="34"/>
      <c r="C315" s="187" t="s">
        <v>505</v>
      </c>
      <c r="D315" s="187" t="s">
        <v>127</v>
      </c>
      <c r="E315" s="188" t="s">
        <v>506</v>
      </c>
      <c r="F315" s="189" t="s">
        <v>507</v>
      </c>
      <c r="G315" s="190" t="s">
        <v>355</v>
      </c>
      <c r="H315" s="191">
        <v>1</v>
      </c>
      <c r="I315" s="192"/>
      <c r="J315" s="193">
        <f>ROUND(I315*H315,2)</f>
        <v>0</v>
      </c>
      <c r="K315" s="189" t="s">
        <v>1</v>
      </c>
      <c r="L315" s="38"/>
      <c r="M315" s="194" t="s">
        <v>1</v>
      </c>
      <c r="N315" s="195" t="s">
        <v>42</v>
      </c>
      <c r="O315" s="66"/>
      <c r="P315" s="196">
        <f>O315*H315</f>
        <v>0</v>
      </c>
      <c r="Q315" s="196">
        <v>0</v>
      </c>
      <c r="R315" s="196">
        <f>Q315*H315</f>
        <v>0</v>
      </c>
      <c r="S315" s="196">
        <v>0</v>
      </c>
      <c r="T315" s="197">
        <f>S315*H315</f>
        <v>0</v>
      </c>
      <c r="AR315" s="198" t="s">
        <v>213</v>
      </c>
      <c r="AT315" s="198" t="s">
        <v>127</v>
      </c>
      <c r="AU315" s="198" t="s">
        <v>82</v>
      </c>
      <c r="AY315" s="17" t="s">
        <v>124</v>
      </c>
      <c r="BE315" s="199">
        <f>IF(N315="základní",J315,0)</f>
        <v>0</v>
      </c>
      <c r="BF315" s="199">
        <f>IF(N315="snížená",J315,0)</f>
        <v>0</v>
      </c>
      <c r="BG315" s="199">
        <f>IF(N315="zákl. přenesená",J315,0)</f>
        <v>0</v>
      </c>
      <c r="BH315" s="199">
        <f>IF(N315="sníž. přenesená",J315,0)</f>
        <v>0</v>
      </c>
      <c r="BI315" s="199">
        <f>IF(N315="nulová",J315,0)</f>
        <v>0</v>
      </c>
      <c r="BJ315" s="17" t="s">
        <v>82</v>
      </c>
      <c r="BK315" s="199">
        <f>ROUND(I315*H315,2)</f>
        <v>0</v>
      </c>
      <c r="BL315" s="17" t="s">
        <v>213</v>
      </c>
      <c r="BM315" s="198" t="s">
        <v>508</v>
      </c>
    </row>
    <row r="316" spans="2:65" s="1" customFormat="1" ht="36">
      <c r="B316" s="34"/>
      <c r="C316" s="187" t="s">
        <v>509</v>
      </c>
      <c r="D316" s="187" t="s">
        <v>127</v>
      </c>
      <c r="E316" s="188" t="s">
        <v>510</v>
      </c>
      <c r="F316" s="189" t="s">
        <v>511</v>
      </c>
      <c r="G316" s="190" t="s">
        <v>173</v>
      </c>
      <c r="H316" s="191">
        <v>8</v>
      </c>
      <c r="I316" s="192"/>
      <c r="J316" s="193">
        <f>ROUND(I316*H316,2)</f>
        <v>0</v>
      </c>
      <c r="K316" s="189" t="s">
        <v>1</v>
      </c>
      <c r="L316" s="38"/>
      <c r="M316" s="194" t="s">
        <v>1</v>
      </c>
      <c r="N316" s="195" t="s">
        <v>42</v>
      </c>
      <c r="O316" s="66"/>
      <c r="P316" s="196">
        <f>O316*H316</f>
        <v>0</v>
      </c>
      <c r="Q316" s="196">
        <v>0</v>
      </c>
      <c r="R316" s="196">
        <f>Q316*H316</f>
        <v>0</v>
      </c>
      <c r="S316" s="196">
        <v>0</v>
      </c>
      <c r="T316" s="197">
        <f>S316*H316</f>
        <v>0</v>
      </c>
      <c r="AR316" s="198" t="s">
        <v>213</v>
      </c>
      <c r="AT316" s="198" t="s">
        <v>127</v>
      </c>
      <c r="AU316" s="198" t="s">
        <v>82</v>
      </c>
      <c r="AY316" s="17" t="s">
        <v>124</v>
      </c>
      <c r="BE316" s="199">
        <f>IF(N316="základní",J316,0)</f>
        <v>0</v>
      </c>
      <c r="BF316" s="199">
        <f>IF(N316="snížená",J316,0)</f>
        <v>0</v>
      </c>
      <c r="BG316" s="199">
        <f>IF(N316="zákl. přenesená",J316,0)</f>
        <v>0</v>
      </c>
      <c r="BH316" s="199">
        <f>IF(N316="sníž. přenesená",J316,0)</f>
        <v>0</v>
      </c>
      <c r="BI316" s="199">
        <f>IF(N316="nulová",J316,0)</f>
        <v>0</v>
      </c>
      <c r="BJ316" s="17" t="s">
        <v>82</v>
      </c>
      <c r="BK316" s="199">
        <f>ROUND(I316*H316,2)</f>
        <v>0</v>
      </c>
      <c r="BL316" s="17" t="s">
        <v>213</v>
      </c>
      <c r="BM316" s="198" t="s">
        <v>512</v>
      </c>
    </row>
    <row r="317" spans="2:65" s="12" customFormat="1">
      <c r="B317" s="200"/>
      <c r="C317" s="201"/>
      <c r="D317" s="202" t="s">
        <v>137</v>
      </c>
      <c r="E317" s="203" t="s">
        <v>1</v>
      </c>
      <c r="F317" s="204" t="s">
        <v>513</v>
      </c>
      <c r="G317" s="201"/>
      <c r="H317" s="203" t="s">
        <v>1</v>
      </c>
      <c r="I317" s="205"/>
      <c r="J317" s="201"/>
      <c r="K317" s="201"/>
      <c r="L317" s="206"/>
      <c r="M317" s="207"/>
      <c r="N317" s="208"/>
      <c r="O317" s="208"/>
      <c r="P317" s="208"/>
      <c r="Q317" s="208"/>
      <c r="R317" s="208"/>
      <c r="S317" s="208"/>
      <c r="T317" s="209"/>
      <c r="AT317" s="210" t="s">
        <v>137</v>
      </c>
      <c r="AU317" s="210" t="s">
        <v>82</v>
      </c>
      <c r="AV317" s="12" t="s">
        <v>82</v>
      </c>
      <c r="AW317" s="12" t="s">
        <v>34</v>
      </c>
      <c r="AX317" s="12" t="s">
        <v>77</v>
      </c>
      <c r="AY317" s="210" t="s">
        <v>124</v>
      </c>
    </row>
    <row r="318" spans="2:65" s="13" customFormat="1">
      <c r="B318" s="211"/>
      <c r="C318" s="212"/>
      <c r="D318" s="202" t="s">
        <v>137</v>
      </c>
      <c r="E318" s="213" t="s">
        <v>1</v>
      </c>
      <c r="F318" s="214" t="s">
        <v>170</v>
      </c>
      <c r="G318" s="212"/>
      <c r="H318" s="215">
        <v>8</v>
      </c>
      <c r="I318" s="216"/>
      <c r="J318" s="212"/>
      <c r="K318" s="212"/>
      <c r="L318" s="217"/>
      <c r="M318" s="218"/>
      <c r="N318" s="219"/>
      <c r="O318" s="219"/>
      <c r="P318" s="219"/>
      <c r="Q318" s="219"/>
      <c r="R318" s="219"/>
      <c r="S318" s="219"/>
      <c r="T318" s="220"/>
      <c r="AT318" s="221" t="s">
        <v>137</v>
      </c>
      <c r="AU318" s="221" t="s">
        <v>82</v>
      </c>
      <c r="AV318" s="13" t="s">
        <v>84</v>
      </c>
      <c r="AW318" s="13" t="s">
        <v>34</v>
      </c>
      <c r="AX318" s="13" t="s">
        <v>82</v>
      </c>
      <c r="AY318" s="221" t="s">
        <v>124</v>
      </c>
    </row>
    <row r="319" spans="2:65" s="1" customFormat="1" ht="12">
      <c r="B319" s="34"/>
      <c r="C319" s="187" t="s">
        <v>514</v>
      </c>
      <c r="D319" s="187" t="s">
        <v>127</v>
      </c>
      <c r="E319" s="188" t="s">
        <v>515</v>
      </c>
      <c r="F319" s="189" t="s">
        <v>516</v>
      </c>
      <c r="G319" s="190" t="s">
        <v>173</v>
      </c>
      <c r="H319" s="191">
        <v>6</v>
      </c>
      <c r="I319" s="192"/>
      <c r="J319" s="193">
        <f>ROUND(I319*H319,2)</f>
        <v>0</v>
      </c>
      <c r="K319" s="189" t="s">
        <v>1</v>
      </c>
      <c r="L319" s="38"/>
      <c r="M319" s="194" t="s">
        <v>1</v>
      </c>
      <c r="N319" s="195" t="s">
        <v>42</v>
      </c>
      <c r="O319" s="66"/>
      <c r="P319" s="196">
        <f>O319*H319</f>
        <v>0</v>
      </c>
      <c r="Q319" s="196">
        <v>0</v>
      </c>
      <c r="R319" s="196">
        <f>Q319*H319</f>
        <v>0</v>
      </c>
      <c r="S319" s="196">
        <v>0</v>
      </c>
      <c r="T319" s="197">
        <f>S319*H319</f>
        <v>0</v>
      </c>
      <c r="AR319" s="198" t="s">
        <v>213</v>
      </c>
      <c r="AT319" s="198" t="s">
        <v>127</v>
      </c>
      <c r="AU319" s="198" t="s">
        <v>82</v>
      </c>
      <c r="AY319" s="17" t="s">
        <v>124</v>
      </c>
      <c r="BE319" s="199">
        <f>IF(N319="základní",J319,0)</f>
        <v>0</v>
      </c>
      <c r="BF319" s="199">
        <f>IF(N319="snížená",J319,0)</f>
        <v>0</v>
      </c>
      <c r="BG319" s="199">
        <f>IF(N319="zákl. přenesená",J319,0)</f>
        <v>0</v>
      </c>
      <c r="BH319" s="199">
        <f>IF(N319="sníž. přenesená",J319,0)</f>
        <v>0</v>
      </c>
      <c r="BI319" s="199">
        <f>IF(N319="nulová",J319,0)</f>
        <v>0</v>
      </c>
      <c r="BJ319" s="17" t="s">
        <v>82</v>
      </c>
      <c r="BK319" s="199">
        <f>ROUND(I319*H319,2)</f>
        <v>0</v>
      </c>
      <c r="BL319" s="17" t="s">
        <v>213</v>
      </c>
      <c r="BM319" s="198" t="s">
        <v>517</v>
      </c>
    </row>
    <row r="320" spans="2:65" s="11" customFormat="1" ht="25.9" customHeight="1">
      <c r="B320" s="171"/>
      <c r="C320" s="172"/>
      <c r="D320" s="173" t="s">
        <v>76</v>
      </c>
      <c r="E320" s="174" t="s">
        <v>518</v>
      </c>
      <c r="F320" s="174" t="s">
        <v>519</v>
      </c>
      <c r="G320" s="172"/>
      <c r="H320" s="172"/>
      <c r="I320" s="175"/>
      <c r="J320" s="176">
        <f>BK320</f>
        <v>0</v>
      </c>
      <c r="K320" s="172"/>
      <c r="L320" s="177"/>
      <c r="M320" s="178"/>
      <c r="N320" s="179"/>
      <c r="O320" s="179"/>
      <c r="P320" s="180">
        <f>SUM(P321:P322)</f>
        <v>0</v>
      </c>
      <c r="Q320" s="179"/>
      <c r="R320" s="180">
        <f>SUM(R321:R322)</f>
        <v>0</v>
      </c>
      <c r="S320" s="179"/>
      <c r="T320" s="181">
        <f>SUM(T321:T322)</f>
        <v>0</v>
      </c>
      <c r="AR320" s="182" t="s">
        <v>154</v>
      </c>
      <c r="AT320" s="183" t="s">
        <v>76</v>
      </c>
      <c r="AU320" s="183" t="s">
        <v>77</v>
      </c>
      <c r="AY320" s="182" t="s">
        <v>124</v>
      </c>
      <c r="BK320" s="184">
        <f>SUM(BK321:BK322)</f>
        <v>0</v>
      </c>
    </row>
    <row r="321" spans="2:65" s="1" customFormat="1" ht="24">
      <c r="B321" s="34"/>
      <c r="C321" s="187" t="s">
        <v>520</v>
      </c>
      <c r="D321" s="187" t="s">
        <v>127</v>
      </c>
      <c r="E321" s="188" t="s">
        <v>521</v>
      </c>
      <c r="F321" s="189" t="s">
        <v>522</v>
      </c>
      <c r="G321" s="190" t="s">
        <v>322</v>
      </c>
      <c r="H321" s="191">
        <v>1</v>
      </c>
      <c r="I321" s="192"/>
      <c r="J321" s="193">
        <f>ROUND(I321*H321,2)</f>
        <v>0</v>
      </c>
      <c r="K321" s="189" t="s">
        <v>131</v>
      </c>
      <c r="L321" s="38"/>
      <c r="M321" s="194" t="s">
        <v>1</v>
      </c>
      <c r="N321" s="195" t="s">
        <v>42</v>
      </c>
      <c r="O321" s="66"/>
      <c r="P321" s="196">
        <f>O321*H321</f>
        <v>0</v>
      </c>
      <c r="Q321" s="196">
        <v>0</v>
      </c>
      <c r="R321" s="196">
        <f>Q321*H321</f>
        <v>0</v>
      </c>
      <c r="S321" s="196">
        <v>0</v>
      </c>
      <c r="T321" s="197">
        <f>S321*H321</f>
        <v>0</v>
      </c>
      <c r="AR321" s="198" t="s">
        <v>523</v>
      </c>
      <c r="AT321" s="198" t="s">
        <v>127</v>
      </c>
      <c r="AU321" s="198" t="s">
        <v>82</v>
      </c>
      <c r="AY321" s="17" t="s">
        <v>124</v>
      </c>
      <c r="BE321" s="199">
        <f>IF(N321="základní",J321,0)</f>
        <v>0</v>
      </c>
      <c r="BF321" s="199">
        <f>IF(N321="snížená",J321,0)</f>
        <v>0</v>
      </c>
      <c r="BG321" s="199">
        <f>IF(N321="zákl. přenesená",J321,0)</f>
        <v>0</v>
      </c>
      <c r="BH321" s="199">
        <f>IF(N321="sníž. přenesená",J321,0)</f>
        <v>0</v>
      </c>
      <c r="BI321" s="199">
        <f>IF(N321="nulová",J321,0)</f>
        <v>0</v>
      </c>
      <c r="BJ321" s="17" t="s">
        <v>82</v>
      </c>
      <c r="BK321" s="199">
        <f>ROUND(I321*H321,2)</f>
        <v>0</v>
      </c>
      <c r="BL321" s="17" t="s">
        <v>523</v>
      </c>
      <c r="BM321" s="198" t="s">
        <v>524</v>
      </c>
    </row>
    <row r="322" spans="2:65" s="1" customFormat="1" ht="12">
      <c r="B322" s="34"/>
      <c r="C322" s="187" t="s">
        <v>525</v>
      </c>
      <c r="D322" s="187" t="s">
        <v>127</v>
      </c>
      <c r="E322" s="188" t="s">
        <v>526</v>
      </c>
      <c r="F322" s="189" t="s">
        <v>527</v>
      </c>
      <c r="G322" s="190" t="s">
        <v>173</v>
      </c>
      <c r="H322" s="191">
        <v>1</v>
      </c>
      <c r="I322" s="192"/>
      <c r="J322" s="193">
        <f>ROUND(I322*H322,2)</f>
        <v>0</v>
      </c>
      <c r="K322" s="189" t="s">
        <v>131</v>
      </c>
      <c r="L322" s="38"/>
      <c r="M322" s="254" t="s">
        <v>1</v>
      </c>
      <c r="N322" s="255" t="s">
        <v>42</v>
      </c>
      <c r="O322" s="256"/>
      <c r="P322" s="257">
        <f>O322*H322</f>
        <v>0</v>
      </c>
      <c r="Q322" s="257">
        <v>0</v>
      </c>
      <c r="R322" s="257">
        <f>Q322*H322</f>
        <v>0</v>
      </c>
      <c r="S322" s="257">
        <v>0</v>
      </c>
      <c r="T322" s="258">
        <f>S322*H322</f>
        <v>0</v>
      </c>
      <c r="AR322" s="198" t="s">
        <v>523</v>
      </c>
      <c r="AT322" s="198" t="s">
        <v>127</v>
      </c>
      <c r="AU322" s="198" t="s">
        <v>82</v>
      </c>
      <c r="AY322" s="17" t="s">
        <v>124</v>
      </c>
      <c r="BE322" s="199">
        <f>IF(N322="základní",J322,0)</f>
        <v>0</v>
      </c>
      <c r="BF322" s="199">
        <f>IF(N322="snížená",J322,0)</f>
        <v>0</v>
      </c>
      <c r="BG322" s="199">
        <f>IF(N322="zákl. přenesená",J322,0)</f>
        <v>0</v>
      </c>
      <c r="BH322" s="199">
        <f>IF(N322="sníž. přenesená",J322,0)</f>
        <v>0</v>
      </c>
      <c r="BI322" s="199">
        <f>IF(N322="nulová",J322,0)</f>
        <v>0</v>
      </c>
      <c r="BJ322" s="17" t="s">
        <v>82</v>
      </c>
      <c r="BK322" s="199">
        <f>ROUND(I322*H322,2)</f>
        <v>0</v>
      </c>
      <c r="BL322" s="17" t="s">
        <v>523</v>
      </c>
      <c r="BM322" s="198" t="s">
        <v>528</v>
      </c>
    </row>
    <row r="323" spans="2:65" s="1" customFormat="1" ht="6.95" customHeight="1">
      <c r="B323" s="49"/>
      <c r="C323" s="50"/>
      <c r="D323" s="50"/>
      <c r="E323" s="50"/>
      <c r="F323" s="50"/>
      <c r="G323" s="50"/>
      <c r="H323" s="50"/>
      <c r="I323" s="137"/>
      <c r="J323" s="50"/>
      <c r="K323" s="50"/>
      <c r="L323" s="38"/>
    </row>
  </sheetData>
  <sheetProtection algorithmName="SHA-512" hashValue="gE9wfybOLdngU8IqExMPjvc+jsmutMRyLqsq8lhzdidgrAtgCh0D2jNqVqUglsLk96/fJNya3nHrESSLalzrQA==" saltValue="YOJFMvESu2lJLI3bekVvEBU5qwOdtdkc2gnvmcMlMn6cH4BUTUCn2fsnRR7PXxai12fB/jPbUPdIvjLoZGyCOg==" spinCount="100000" sheet="1" objects="1" scenarios="1" formatColumns="0" formatRows="0" autoFilter="0"/>
  <autoFilter ref="C129:K322"/>
  <mergeCells count="6">
    <mergeCell ref="E122:H122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1-2019 - Oprava podlahy i...</vt:lpstr>
      <vt:lpstr>'1-2019 - Oprava podlahy i...'!Názvy_tisku</vt:lpstr>
      <vt:lpstr>'Rekapitulace zakázky'!Názvy_tisku</vt:lpstr>
      <vt:lpstr>'1-2019 - Oprava podlahy i...'!Oblast_tisku</vt:lpstr>
      <vt:lpstr>'Rekapitulace zakázky'!Oblast_tisku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kocki_fm kocki_fm</dc:creator>
  <cp:lastModifiedBy>handlirova</cp:lastModifiedBy>
  <dcterms:created xsi:type="dcterms:W3CDTF">2019-04-21T11:47:25Z</dcterms:created>
  <dcterms:modified xsi:type="dcterms:W3CDTF">2019-04-24T09:05:16Z</dcterms:modified>
</cp:coreProperties>
</file>